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0"/>
  <workbookPr/>
  <mc:AlternateContent xmlns:mc="http://schemas.openxmlformats.org/markup-compatibility/2006">
    <mc:Choice Requires="x15">
      <x15ac:absPath xmlns:x15ac="http://schemas.microsoft.com/office/spreadsheetml/2010/11/ac" url="https://1sfu.sharepoint.com/sites/RenewableCities-SFUTeams/Shared Documents/d. Seniors Housing Solutions/3 Project phases/5.8 Pilot design/"/>
    </mc:Choice>
  </mc:AlternateContent>
  <xr:revisionPtr revIDLastSave="0" documentId="8_{1A61DFAA-108B-43C5-AB02-44AB9B703A82}" xr6:coauthVersionLast="47" xr6:coauthVersionMax="47" xr10:uidLastSave="{00000000-0000-0000-0000-000000000000}"/>
  <bookViews>
    <workbookView xWindow="29580" yWindow="780" windowWidth="21600" windowHeight="11385" activeTab="1" xr2:uid="{00000000-000D-0000-FFFF-FFFF00000000}"/>
  </bookViews>
  <sheets>
    <sheet name="Budget" sheetId="7" r:id="rId1"/>
    <sheet name="Acknowledgements" sheetId="8" r:id="rId2"/>
  </sheets>
  <definedNames>
    <definedName name="advertising" localSheetId="0">Budget!$J$4</definedName>
    <definedName name="advertising">#REF!</definedName>
    <definedName name="car" localSheetId="0">Budget!#REF!</definedName>
    <definedName name="car">#REF!</definedName>
    <definedName name="facilities" localSheetId="0">Budget!$N$4</definedName>
    <definedName name="facilities">#REF!</definedName>
    <definedName name="flight" localSheetId="0">Budget!#REF!</definedName>
    <definedName name="flight">#REF!</definedName>
    <definedName name="food" localSheetId="0">Budget!#REF!</definedName>
    <definedName name="food">#REF!</definedName>
    <definedName name="hotel" localSheetId="0">Budget!$G$4</definedName>
    <definedName name="hotel">#REF!</definedName>
    <definedName name="KMs" localSheetId="0">Budget!$H$6:$H$52</definedName>
    <definedName name="KMs">#REF!</definedName>
    <definedName name="mileage_rate" localSheetId="0">Budget!$H$4</definedName>
    <definedName name="mileage_rate">#REF!</definedName>
    <definedName name="num_DaysOfFood" localSheetId="0">Budget!#REF!</definedName>
    <definedName name="num_DaysOfFood">#REF!</definedName>
    <definedName name="Num_FacilityRental" localSheetId="0">Budget!$N$6:$N$52</definedName>
    <definedName name="Num_FacilityRental">#REF!</definedName>
    <definedName name="num_flights" localSheetId="0">Budget!#REF!</definedName>
    <definedName name="num_flights">#REF!</definedName>
    <definedName name="num_HotelNights" localSheetId="0">Budget!$G$6:$G$52</definedName>
    <definedName name="num_HotelNights">#REF!</definedName>
    <definedName name="Num_RentalDays" localSheetId="0">Budget!#REF!</definedName>
    <definedName name="Num_RentalDays">#REF!</definedName>
    <definedName name="other" localSheetId="0">Budget!$S$4</definedName>
    <definedName name="other">#REF!</definedName>
    <definedName name="printing" localSheetId="0">Budget!$I$4</definedName>
    <definedName name="printing">#REF!</definedName>
    <definedName name="Tax_rate" localSheetId="0">Budget!#REF!</definedName>
    <definedName name="Tax_rate">#REF!</definedName>
    <definedName name="Value_Advertising" localSheetId="0">Budget!$J$6:$J$52</definedName>
    <definedName name="Value_Advertising">#REF!</definedName>
    <definedName name="Value_Other" localSheetId="0">Budget!$S$6:$S$52</definedName>
    <definedName name="Value_Other">#REF!</definedName>
    <definedName name="Value_PrintingSupplies" localSheetId="0">Budget!$I$6:$I$52</definedName>
    <definedName name="Value_PrintingSuppli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0" i="7" l="1"/>
  <c r="AC40" i="7"/>
  <c r="AD40" i="7"/>
  <c r="AB18" i="7"/>
  <c r="AC18" i="7"/>
  <c r="AD18" i="7"/>
  <c r="AB7" i="7"/>
  <c r="AC7" i="7"/>
  <c r="AD7" i="7"/>
  <c r="Y43" i="7"/>
  <c r="Y42" i="7"/>
  <c r="Y41" i="7"/>
  <c r="Y39" i="7"/>
  <c r="Y38" i="7"/>
  <c r="Y36" i="7"/>
  <c r="Y35" i="7"/>
  <c r="Y33" i="7"/>
  <c r="Y32" i="7"/>
  <c r="Y31" i="7"/>
  <c r="Y30" i="7"/>
  <c r="Y29" i="7"/>
  <c r="Y28" i="7"/>
  <c r="Y27" i="7"/>
  <c r="Y26" i="7"/>
  <c r="Y25" i="7"/>
  <c r="Y24" i="7"/>
  <c r="Y22" i="7"/>
  <c r="Y21" i="7"/>
  <c r="Y20" i="7"/>
  <c r="Y17" i="7"/>
  <c r="Y16" i="7"/>
  <c r="Y15" i="7"/>
  <c r="Y14" i="7"/>
  <c r="Y13" i="7"/>
  <c r="Y10" i="7"/>
  <c r="Y11" i="7"/>
  <c r="Z10" i="7"/>
  <c r="Z9" i="7"/>
  <c r="Y9" i="7"/>
  <c r="D48" i="7"/>
  <c r="Y48" i="7"/>
  <c r="Z48" i="7"/>
  <c r="B35" i="7"/>
  <c r="V20" i="7"/>
  <c r="E22" i="7"/>
  <c r="S22" i="7"/>
  <c r="S21" i="7"/>
  <c r="U20" i="7"/>
  <c r="F20" i="7"/>
  <c r="E20" i="7"/>
  <c r="D20" i="7"/>
  <c r="S11" i="7"/>
  <c r="I28" i="7"/>
  <c r="F24" i="7"/>
  <c r="E24" i="7"/>
  <c r="D24" i="7"/>
  <c r="E35" i="7"/>
  <c r="F10" i="7"/>
  <c r="K10" i="7"/>
  <c r="E9" i="7"/>
  <c r="H25" i="7"/>
  <c r="I25" i="7"/>
  <c r="D36" i="7"/>
  <c r="E36" i="7"/>
  <c r="F36" i="7"/>
  <c r="E29" i="7"/>
  <c r="D13" i="7"/>
  <c r="E13" i="7"/>
  <c r="F13" i="7"/>
  <c r="D14" i="7"/>
  <c r="E14" i="7"/>
  <c r="F14" i="7"/>
  <c r="D15" i="7"/>
  <c r="E15" i="7"/>
  <c r="F15" i="7"/>
  <c r="D16" i="7"/>
  <c r="E16" i="7"/>
  <c r="F16" i="7"/>
  <c r="D17" i="7"/>
  <c r="E17" i="7"/>
  <c r="F17" i="7"/>
  <c r="D38" i="7"/>
  <c r="E38" i="7"/>
  <c r="F38" i="7"/>
  <c r="D39" i="7"/>
  <c r="E39" i="7"/>
  <c r="F39" i="7"/>
  <c r="D41" i="7"/>
  <c r="E41" i="7"/>
  <c r="F41" i="7"/>
  <c r="D42" i="7"/>
  <c r="E42" i="7"/>
  <c r="F42" i="7"/>
  <c r="F43" i="7"/>
  <c r="E43" i="7"/>
  <c r="I43" i="7"/>
  <c r="N30" i="7"/>
  <c r="N33" i="7"/>
  <c r="N32" i="7"/>
  <c r="N31" i="7"/>
  <c r="N27" i="7"/>
  <c r="AA48" i="7" l="1"/>
  <c r="F35" i="7"/>
  <c r="D21" i="7"/>
  <c r="S10" i="7"/>
  <c r="E21" i="7"/>
  <c r="D22" i="7"/>
  <c r="K21" i="7"/>
  <c r="F22" i="7"/>
  <c r="F21" i="7"/>
  <c r="S35" i="7"/>
  <c r="E11" i="7"/>
  <c r="D11" i="7"/>
  <c r="F11" i="7"/>
  <c r="H35" i="7"/>
  <c r="H44" i="7" s="1"/>
  <c r="D10" i="7"/>
  <c r="E10" i="7"/>
  <c r="U9" i="7"/>
  <c r="V9" i="7"/>
  <c r="V44" i="7" s="1"/>
  <c r="D35" i="7"/>
  <c r="F9" i="7"/>
  <c r="D9" i="7"/>
  <c r="Y40" i="7"/>
  <c r="W45" i="7"/>
  <c r="W44" i="7"/>
  <c r="U44" i="7"/>
  <c r="G44" i="7"/>
  <c r="I44" i="7"/>
  <c r="J44" i="7"/>
  <c r="K44" i="7"/>
  <c r="L44" i="7"/>
  <c r="M44" i="7"/>
  <c r="N44" i="7"/>
  <c r="Q44" i="7"/>
  <c r="R44" i="7"/>
  <c r="G45" i="7"/>
  <c r="H45" i="7"/>
  <c r="H48" i="7" s="1"/>
  <c r="H49" i="7" s="1"/>
  <c r="I45" i="7"/>
  <c r="I48" i="7" s="1"/>
  <c r="I49" i="7" s="1"/>
  <c r="J45" i="7"/>
  <c r="J48" i="7" s="1"/>
  <c r="J49" i="7" s="1"/>
  <c r="L45" i="7"/>
  <c r="L48" i="7" s="1"/>
  <c r="L49" i="7" s="1"/>
  <c r="M45" i="7"/>
  <c r="N45" i="7"/>
  <c r="Q45" i="7"/>
  <c r="R45" i="7"/>
  <c r="O30" i="7"/>
  <c r="O32" i="7"/>
  <c r="O33" i="7"/>
  <c r="E27" i="7"/>
  <c r="F27" i="7"/>
  <c r="E31" i="7"/>
  <c r="F31" i="7"/>
  <c r="E32" i="7"/>
  <c r="F32" i="7"/>
  <c r="E33" i="7"/>
  <c r="F33" i="7"/>
  <c r="E30" i="7"/>
  <c r="F30" i="7"/>
  <c r="F29" i="7"/>
  <c r="P29" i="7"/>
  <c r="P44" i="7" s="1"/>
  <c r="U4" i="7"/>
  <c r="S44" i="7" l="1"/>
  <c r="K45" i="7"/>
  <c r="K48" i="7" s="1"/>
  <c r="K49" i="7" s="1"/>
  <c r="S45" i="7"/>
  <c r="S48" i="7" s="1"/>
  <c r="S49" i="7" s="1"/>
  <c r="S51" i="7" s="1"/>
  <c r="V45" i="7"/>
  <c r="V48" i="7" s="1"/>
  <c r="AA10" i="7"/>
  <c r="AB10" i="7" s="1"/>
  <c r="Z22" i="7"/>
  <c r="AA22" i="7" s="1"/>
  <c r="Z21" i="7"/>
  <c r="AA21" i="7" s="1"/>
  <c r="Z20" i="7"/>
  <c r="AA20" i="7" s="1"/>
  <c r="Z26" i="7"/>
  <c r="AA26" i="7" s="1"/>
  <c r="AB26" i="7" s="1"/>
  <c r="Z24" i="7"/>
  <c r="AA24" i="7" s="1"/>
  <c r="AB24" i="7" s="1"/>
  <c r="Z11" i="7"/>
  <c r="AA11" i="7" s="1"/>
  <c r="AB11" i="7" s="1"/>
  <c r="Z28" i="7"/>
  <c r="AA28" i="7" s="1"/>
  <c r="AB28" i="7" s="1"/>
  <c r="Z36" i="7"/>
  <c r="AA36" i="7" s="1"/>
  <c r="AB36" i="7" s="1"/>
  <c r="Z35" i="7"/>
  <c r="Z33" i="7"/>
  <c r="Z27" i="7"/>
  <c r="AA27" i="7" s="1"/>
  <c r="AB27" i="7" s="1"/>
  <c r="Z17" i="7"/>
  <c r="AA17" i="7" s="1"/>
  <c r="AB17" i="7" s="1"/>
  <c r="Z25" i="7"/>
  <c r="Z16" i="7"/>
  <c r="AA16" i="7" s="1"/>
  <c r="AB16" i="7" s="1"/>
  <c r="Z13" i="7"/>
  <c r="AA13" i="7" s="1"/>
  <c r="AB13" i="7" s="1"/>
  <c r="Z42" i="7"/>
  <c r="AA42" i="7" s="1"/>
  <c r="Z38" i="7"/>
  <c r="AA38" i="7" s="1"/>
  <c r="Z32" i="7"/>
  <c r="Z41" i="7"/>
  <c r="Z31" i="7"/>
  <c r="AA31" i="7" s="1"/>
  <c r="AB31" i="7" s="1"/>
  <c r="Z43" i="7"/>
  <c r="AA43" i="7" s="1"/>
  <c r="Z29" i="7"/>
  <c r="Z15" i="7"/>
  <c r="AA15" i="7" s="1"/>
  <c r="AB15" i="7" s="1"/>
  <c r="Z14" i="7"/>
  <c r="AA14" i="7" s="1"/>
  <c r="AB14" i="7" s="1"/>
  <c r="Z30" i="7"/>
  <c r="AA30" i="7" s="1"/>
  <c r="AB30" i="7" s="1"/>
  <c r="Z39" i="7"/>
  <c r="AA39" i="7" s="1"/>
  <c r="W48" i="7"/>
  <c r="W49" i="7" s="1"/>
  <c r="W51" i="7" s="1"/>
  <c r="L51" i="7"/>
  <c r="R48" i="7"/>
  <c r="R49" i="7" s="1"/>
  <c r="R51" i="7" s="1"/>
  <c r="Q48" i="7"/>
  <c r="Q49" i="7" s="1"/>
  <c r="Q51" i="7" s="1"/>
  <c r="N48" i="7"/>
  <c r="N49" i="7" s="1"/>
  <c r="N51" i="7" s="1"/>
  <c r="G48" i="7"/>
  <c r="G49" i="7" s="1"/>
  <c r="G51" i="7" s="1"/>
  <c r="J51" i="7"/>
  <c r="M48" i="7"/>
  <c r="M49" i="7" s="1"/>
  <c r="M51" i="7" s="1"/>
  <c r="I51" i="7"/>
  <c r="H51" i="7"/>
  <c r="O45" i="7"/>
  <c r="O44" i="7"/>
  <c r="F45" i="7"/>
  <c r="E45" i="7"/>
  <c r="D45" i="7"/>
  <c r="F44" i="7"/>
  <c r="P45" i="7"/>
  <c r="E44" i="7"/>
  <c r="D44" i="7"/>
  <c r="U45" i="7"/>
  <c r="AB43" i="7" l="1"/>
  <c r="AD43" i="7"/>
  <c r="AC43" i="7"/>
  <c r="AD42" i="7"/>
  <c r="AC42" i="7"/>
  <c r="AB42" i="7"/>
  <c r="AC39" i="7"/>
  <c r="AB39" i="7"/>
  <c r="AD39" i="7"/>
  <c r="AC38" i="7"/>
  <c r="AD38" i="7"/>
  <c r="AB38" i="7"/>
  <c r="AB21" i="7"/>
  <c r="AC21" i="7"/>
  <c r="AD21" i="7"/>
  <c r="AC20" i="7"/>
  <c r="AB20" i="7"/>
  <c r="AD20" i="7"/>
  <c r="AD22" i="7"/>
  <c r="AB22" i="7"/>
  <c r="AC22" i="7"/>
  <c r="AA35" i="7"/>
  <c r="K51" i="7"/>
  <c r="AA32" i="7"/>
  <c r="AB32" i="7" s="1"/>
  <c r="AA29" i="7"/>
  <c r="AB29" i="7" s="1"/>
  <c r="AA33" i="7"/>
  <c r="AB33" i="7" s="1"/>
  <c r="Y18" i="7"/>
  <c r="AA25" i="7"/>
  <c r="AB25" i="7" s="1"/>
  <c r="Z18" i="7"/>
  <c r="AA9" i="7"/>
  <c r="AB9" i="7" s="1"/>
  <c r="AA41" i="7"/>
  <c r="Z40" i="7"/>
  <c r="P48" i="7"/>
  <c r="P49" i="7" s="1"/>
  <c r="P51" i="7" s="1"/>
  <c r="O48" i="7"/>
  <c r="O49" i="7" s="1"/>
  <c r="O51" i="7" s="1"/>
  <c r="U48" i="7"/>
  <c r="F48" i="7"/>
  <c r="F49" i="7" s="1"/>
  <c r="F51" i="7" s="1"/>
  <c r="E48" i="7"/>
  <c r="E49" i="7" s="1"/>
  <c r="E51" i="7" s="1"/>
  <c r="V49" i="7"/>
  <c r="V51" i="7" s="1"/>
  <c r="AA40" i="7" l="1"/>
  <c r="AD41" i="7"/>
  <c r="AB41" i="7"/>
  <c r="AC41" i="7"/>
  <c r="AB35" i="7"/>
  <c r="AD35" i="7"/>
  <c r="AD45" i="7" s="1"/>
  <c r="AC35" i="7"/>
  <c r="AC45" i="7"/>
  <c r="AC48" i="7" s="1"/>
  <c r="AC49" i="7" s="1"/>
  <c r="AB45" i="7"/>
  <c r="AB48" i="7" s="1"/>
  <c r="AB49" i="7" s="1"/>
  <c r="D49" i="7"/>
  <c r="D51" i="7" s="1"/>
  <c r="AA18" i="7"/>
  <c r="AG3" i="7"/>
  <c r="AH3" i="7" s="1"/>
  <c r="AI3" i="7" s="1"/>
  <c r="AJ3" i="7" s="1"/>
  <c r="AK3" i="7" s="1"/>
  <c r="AL3" i="7" s="1"/>
  <c r="AM3" i="7" s="1"/>
  <c r="AN3" i="7" s="1"/>
  <c r="AO3" i="7" s="1"/>
  <c r="AP3" i="7" s="1"/>
  <c r="AQ3" i="7" s="1"/>
  <c r="AR3" i="7" s="1"/>
  <c r="AS3" i="7" s="1"/>
  <c r="AT3" i="7" s="1"/>
  <c r="AU3" i="7" s="1"/>
  <c r="AV3" i="7" s="1"/>
  <c r="AW3" i="7" s="1"/>
  <c r="AX3" i="7" s="1"/>
  <c r="AY3" i="7" s="1"/>
  <c r="AZ3" i="7" s="1"/>
  <c r="BA3" i="7" s="1"/>
  <c r="BB3" i="7" s="1"/>
  <c r="BC3" i="7" s="1"/>
  <c r="BD3" i="7" s="1"/>
  <c r="BE3" i="7" s="1"/>
  <c r="BF3" i="7" s="1"/>
  <c r="BG3" i="7" s="1"/>
  <c r="BH3" i="7" s="1"/>
  <c r="BI3" i="7" s="1"/>
  <c r="BJ3" i="7" s="1"/>
  <c r="BK3" i="7" s="1"/>
  <c r="BL3" i="7" s="1"/>
  <c r="BM3" i="7" s="1"/>
  <c r="BN3" i="7" s="1"/>
  <c r="BO3" i="7" s="1"/>
  <c r="BP3" i="7" s="1"/>
  <c r="BQ3" i="7" s="1"/>
  <c r="BR3" i="7" s="1"/>
  <c r="BS3" i="7" s="1"/>
  <c r="BT3" i="7" s="1"/>
  <c r="BU3" i="7" s="1"/>
  <c r="BV3" i="7" s="1"/>
  <c r="BW3" i="7" s="1"/>
  <c r="BX3" i="7" s="1"/>
  <c r="BY3" i="7" s="1"/>
  <c r="BZ3" i="7" s="1"/>
  <c r="CA3" i="7" s="1"/>
  <c r="CB3" i="7" s="1"/>
  <c r="CC3" i="7" s="1"/>
  <c r="CD3" i="7" s="1"/>
  <c r="CE3" i="7" s="1"/>
  <c r="CF3" i="7" s="1"/>
  <c r="AD48" i="7" l="1"/>
  <c r="AD49" i="7" s="1"/>
  <c r="AD51" i="7"/>
  <c r="AC51" i="7"/>
  <c r="AB51" i="7"/>
  <c r="Y49" i="7"/>
  <c r="Y7" i="7"/>
  <c r="Y45" i="7" s="1"/>
  <c r="Z7" i="7"/>
  <c r="Z45" i="7" s="1"/>
  <c r="U49" i="7" l="1"/>
  <c r="U51" i="7" s="1"/>
  <c r="AA7" i="7"/>
  <c r="AA45" i="7" l="1"/>
  <c r="AA49" i="7"/>
  <c r="Z49" i="7"/>
  <c r="Y51" i="7"/>
  <c r="AA51" i="7" l="1"/>
  <c r="Z5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Leanne Sawatzky</author>
  </authors>
  <commentList>
    <comment ref="AF3" authorId="0" shapeId="0" xr:uid="{151A1537-AF6D-4A01-9876-264676C48ED7}">
      <text>
        <r>
          <rPr>
            <sz val="9"/>
            <color indexed="81"/>
            <rFont val="Tahoma"/>
            <family val="2"/>
          </rPr>
          <t xml:space="preserve">Instructions: Change initial date to project start date. All other weeks will update.
</t>
        </r>
      </text>
    </comment>
    <comment ref="U4" authorId="0" shapeId="0" xr:uid="{BD9E392C-F85C-4A8B-BA9E-AAD6CC072602}">
      <text>
        <r>
          <rPr>
            <sz val="9"/>
            <color indexed="81"/>
            <rFont val="Tahoma"/>
            <family val="2"/>
          </rPr>
          <t>$35/hr X 40 hrs/week X 52 weeks  + 28% MERCS (benefits)</t>
        </r>
      </text>
    </comment>
    <comment ref="AF8" authorId="0" shapeId="0" xr:uid="{AEF91028-12A6-469B-9C44-3E5968D6A347}">
      <text>
        <r>
          <rPr>
            <sz val="9"/>
            <color indexed="81"/>
            <rFont val="Tahoma"/>
            <family val="2"/>
          </rPr>
          <t>Instructions - Add a "1" or any text to each box and it will fill in blue. You can use this to help plan your timelines and activities for your project. You could use numbers to indicate effort level (e.g. time required in days or hours)</t>
        </r>
      </text>
    </comment>
    <comment ref="B9" authorId="0" shapeId="0" xr:uid="{D25EF120-73DD-4E96-9621-19CE3292C714}">
      <text>
        <r>
          <rPr>
            <b/>
            <sz val="9"/>
            <color indexed="81"/>
            <rFont val="Tahoma"/>
            <family val="2"/>
          </rPr>
          <t>6 months setup</t>
        </r>
        <r>
          <rPr>
            <sz val="9"/>
            <color indexed="81"/>
            <rFont val="Tahoma"/>
            <family val="2"/>
          </rPr>
          <t xml:space="preserve">
</t>
        </r>
      </text>
    </comment>
    <comment ref="U9" authorId="0" shapeId="0" xr:uid="{E77B09A5-8703-46D3-B67E-E51A00E8481A}">
      <text>
        <r>
          <rPr>
            <sz val="9"/>
            <color indexed="81"/>
            <rFont val="Tahoma"/>
            <family val="2"/>
          </rPr>
          <t>assumes 1 year of salary - project coordinator working 1.0 FTE
=1.0FTE x 36 months / 12 months per year</t>
        </r>
      </text>
    </comment>
    <comment ref="V9" authorId="0" shapeId="0" xr:uid="{5804E42D-6DDF-4DDA-A7E3-665E4D85BAB9}">
      <text>
        <r>
          <rPr>
            <sz val="9"/>
            <color indexed="81"/>
            <rFont val="Tahoma"/>
            <family val="2"/>
          </rPr>
          <t>Assumes 0.2 FTE of time for supervisor per year to oversee coordinator and program launch</t>
        </r>
      </text>
    </comment>
    <comment ref="B10" authorId="0" shapeId="0" xr:uid="{FF7E8803-5195-469D-B025-EE88B5FC8E0B}">
      <text>
        <r>
          <rPr>
            <b/>
            <sz val="9"/>
            <color indexed="81"/>
            <rFont val="Tahoma"/>
            <family val="2"/>
          </rPr>
          <t>6 months setup</t>
        </r>
        <r>
          <rPr>
            <sz val="9"/>
            <color indexed="81"/>
            <rFont val="Tahoma"/>
            <family val="2"/>
          </rPr>
          <t xml:space="preserve">
</t>
        </r>
      </text>
    </comment>
    <comment ref="S10" authorId="0" shapeId="0" xr:uid="{B9DCA55D-B793-4818-BB21-A720E0AF0F00}">
      <text>
        <r>
          <rPr>
            <sz val="9"/>
            <color indexed="81"/>
            <rFont val="Tahoma"/>
            <family val="2"/>
          </rPr>
          <t>software expenses of $300/yr x 36 months / 12 months per year</t>
        </r>
      </text>
    </comment>
    <comment ref="B11" authorId="0" shapeId="0" xr:uid="{1D022C76-CDB7-43D1-BEF9-142B671C9EF5}">
      <text>
        <r>
          <rPr>
            <b/>
            <sz val="9"/>
            <color indexed="81"/>
            <rFont val="Tahoma"/>
            <family val="2"/>
          </rPr>
          <t>6 months setup</t>
        </r>
        <r>
          <rPr>
            <sz val="9"/>
            <color indexed="81"/>
            <rFont val="Tahoma"/>
            <family val="2"/>
          </rPr>
          <t xml:space="preserve">
</t>
        </r>
      </text>
    </comment>
    <comment ref="S16" authorId="0" shapeId="0" xr:uid="{ED6B9E6E-D124-49AD-93EE-D8DD7C568E26}">
      <text>
        <r>
          <rPr>
            <sz val="9"/>
            <color indexed="81"/>
            <rFont val="Tahoma"/>
            <family val="2"/>
          </rPr>
          <t>professional comms design / video production</t>
        </r>
      </text>
    </comment>
    <comment ref="B20" authorId="0" shapeId="0" xr:uid="{3CC8EE54-7BC1-4EB2-9CDE-1EE72DC01817}">
      <text>
        <r>
          <rPr>
            <b/>
            <sz val="9"/>
            <color indexed="81"/>
            <rFont val="Tahoma"/>
            <family val="2"/>
          </rPr>
          <t>30 months program implementation</t>
        </r>
        <r>
          <rPr>
            <sz val="9"/>
            <color indexed="81"/>
            <rFont val="Tahoma"/>
            <family val="2"/>
          </rPr>
          <t xml:space="preserve">
</t>
        </r>
      </text>
    </comment>
    <comment ref="U20" authorId="0" shapeId="0" xr:uid="{32A05D24-2C3E-427C-B1E6-7BF2B4A472BC}">
      <text>
        <r>
          <rPr>
            <sz val="9"/>
            <color indexed="81"/>
            <rFont val="Tahoma"/>
            <family val="2"/>
          </rPr>
          <t>assumes 1 year of salary - project coordinator working 1.0 FTE
=1.0FTE x 36 months / 12 months per year</t>
        </r>
      </text>
    </comment>
    <comment ref="V20" authorId="0" shapeId="0" xr:uid="{43D8DF45-6D70-4825-834E-3A6B2EB3E816}">
      <text>
        <r>
          <rPr>
            <sz val="9"/>
            <color indexed="81"/>
            <rFont val="Tahoma"/>
            <family val="2"/>
          </rPr>
          <t xml:space="preserve">Assumes 0.1 FTE of time for supervisor per year to oversee coordinator </t>
        </r>
      </text>
    </comment>
    <comment ref="B21" authorId="0" shapeId="0" xr:uid="{73DA9604-ED41-4AF6-9403-E9F9FA6863F1}">
      <text>
        <r>
          <rPr>
            <b/>
            <sz val="9"/>
            <color indexed="81"/>
            <rFont val="Tahoma"/>
            <family val="2"/>
          </rPr>
          <t># program months</t>
        </r>
        <r>
          <rPr>
            <sz val="9"/>
            <color indexed="81"/>
            <rFont val="Tahoma"/>
            <family val="2"/>
          </rPr>
          <t xml:space="preserve">
</t>
        </r>
      </text>
    </comment>
    <comment ref="S21" authorId="0" shapeId="0" xr:uid="{86FACC52-677E-4276-8ED9-66A96CEFAD2B}">
      <text>
        <r>
          <rPr>
            <sz val="9"/>
            <color indexed="81"/>
            <rFont val="Tahoma"/>
            <family val="2"/>
          </rPr>
          <t>software expenses of $300/yr x 36 months / 12 months per year</t>
        </r>
      </text>
    </comment>
    <comment ref="H25" authorId="0" shapeId="0" xr:uid="{9D9792B9-901E-42B8-B9C1-AC8E65A5EC37}">
      <text>
        <r>
          <rPr>
            <sz val="9"/>
            <color indexed="81"/>
            <rFont val="Tahoma"/>
            <family val="2"/>
          </rPr>
          <t>assume 12 homes x 25km per home visit/assessment</t>
        </r>
      </text>
    </comment>
    <comment ref="S26" authorId="0" shapeId="0" xr:uid="{B22E6849-CC81-49E8-9F27-256E36A4C273}">
      <text>
        <r>
          <rPr>
            <sz val="9"/>
            <color indexed="81"/>
            <rFont val="Tahoma"/>
            <family val="2"/>
          </rPr>
          <t>assume participant pays for criminal receord check</t>
        </r>
      </text>
    </comment>
    <comment ref="C30" authorId="0" shapeId="0" xr:uid="{6FDF2ED6-51B7-45B6-A17F-EAC58848FA14}">
      <text>
        <r>
          <rPr>
            <sz val="9"/>
            <color indexed="81"/>
            <rFont val="Tahoma"/>
            <family val="2"/>
          </rPr>
          <t>assume 2 homeproviders + 2 homeseekers per unit</t>
        </r>
      </text>
    </comment>
    <comment ref="B35" authorId="0" shapeId="0" xr:uid="{407951EF-B1F2-4B4A-8827-4DB306AA920A}">
      <text>
        <r>
          <rPr>
            <sz val="9"/>
            <color indexed="81"/>
            <rFont val="Tahoma"/>
            <family val="2"/>
          </rPr>
          <t>months of program</t>
        </r>
      </text>
    </comment>
    <comment ref="S35" authorId="0" shapeId="0" xr:uid="{0BAEC32F-0D48-4590-9867-850AB8F8F613}">
      <text>
        <r>
          <rPr>
            <sz val="9"/>
            <color indexed="81"/>
            <rFont val="Tahoma"/>
            <family val="2"/>
          </rPr>
          <t>monthly insurance for home visits</t>
        </r>
      </text>
    </comment>
  </commentList>
</comments>
</file>

<file path=xl/sharedStrings.xml><?xml version="1.0" encoding="utf-8"?>
<sst xmlns="http://schemas.openxmlformats.org/spreadsheetml/2006/main" count="91" uniqueCount="86">
  <si>
    <t>Housing solutions project - pilot project sample budget (Year 1-3)</t>
  </si>
  <si>
    <t xml:space="preserve">Budget: Project Expenses </t>
  </si>
  <si>
    <t>Budget: Annual Staff Costs (FTE equivalent)</t>
  </si>
  <si>
    <t>Total Project Costs</t>
  </si>
  <si>
    <t>Annual Cashflow</t>
  </si>
  <si>
    <t>Work Planning (by week)</t>
  </si>
  <si>
    <t># sessions</t>
  </si>
  <si>
    <t># people</t>
  </si>
  <si>
    <t>participant honorarium (2 hrs)</t>
  </si>
  <si>
    <t>workshop supplies</t>
  </si>
  <si>
    <t>workshop refreshments</t>
  </si>
  <si>
    <t>hotel/night</t>
  </si>
  <si>
    <t>mileage</t>
  </si>
  <si>
    <t>printing</t>
    <phoneticPr fontId="0" type="noConversion"/>
  </si>
  <si>
    <t>Advertising</t>
  </si>
  <si>
    <t>Office space (monthly)</t>
  </si>
  <si>
    <t>Monthly cell phone</t>
  </si>
  <si>
    <t>Computer+workstation equipment</t>
  </si>
  <si>
    <t>facility/room/booth rental</t>
  </si>
  <si>
    <t>Speaker/trainer</t>
  </si>
  <si>
    <t>Legal fees / professional services fees (hrly)</t>
  </si>
  <si>
    <t>ASL/translation</t>
  </si>
  <si>
    <t>Elder</t>
  </si>
  <si>
    <t>Other (misc. costs)</t>
  </si>
  <si>
    <t>Project Coordinator</t>
  </si>
  <si>
    <t>Project supervisor</t>
  </si>
  <si>
    <t>blank (add other positions as relevant)</t>
  </si>
  <si>
    <t>PROJECT EXPENSES</t>
  </si>
  <si>
    <t>STAFF COSTS</t>
  </si>
  <si>
    <t xml:space="preserve"> TOTAL</t>
  </si>
  <si>
    <t>Year 1</t>
  </si>
  <si>
    <t>Year 2</t>
  </si>
  <si>
    <t>Year 3</t>
  </si>
  <si>
    <t>Q1 Year 2</t>
  </si>
  <si>
    <t>Q2 Year 2</t>
  </si>
  <si>
    <t>Q3 Year 2</t>
  </si>
  <si>
    <t>Q4 Year 2</t>
  </si>
  <si>
    <t>Q1 Year 3</t>
  </si>
  <si>
    <t>Q2 Year 3</t>
  </si>
  <si>
    <t>Q3 Year 3</t>
  </si>
  <si>
    <t>Q4 Year 3</t>
  </si>
  <si>
    <t>Rates --&gt;</t>
  </si>
  <si>
    <t>Project activities</t>
  </si>
  <si>
    <t>Project Set Up</t>
  </si>
  <si>
    <t>Staffing costs</t>
  </si>
  <si>
    <t xml:space="preserve">Staff time </t>
  </si>
  <si>
    <t>Hiring + office + client meeting space</t>
  </si>
  <si>
    <t>Mandatory staff training</t>
  </si>
  <si>
    <t>Program materials + promotion</t>
  </si>
  <si>
    <t>Program licensing fee for course content (e.g. JIBC course)</t>
  </si>
  <si>
    <t>Set up policies + procedures + training modules</t>
  </si>
  <si>
    <t>Set up contracts and agreement templates</t>
  </si>
  <si>
    <t>Program promotional and education materials (incl comms design + videos)</t>
  </si>
  <si>
    <t>Recruitment events (e.g. booth at seniors fair, social media, newspaper + print ads)</t>
  </si>
  <si>
    <t>Project Implementation</t>
  </si>
  <si>
    <t>Participant matching</t>
  </si>
  <si>
    <t>Intake survey +  interviews</t>
  </si>
  <si>
    <t>Initial home visits / assessments / neighbourhood visits</t>
  </si>
  <si>
    <t>Participant background checks &amp; references</t>
  </si>
  <si>
    <t>Meet and greet between matches</t>
  </si>
  <si>
    <t>Participant agreements</t>
  </si>
  <si>
    <t>Legal fees for reviewing/administrating tenancy/homeshare contracts/agreements</t>
  </si>
  <si>
    <t>Participant training - Financial supports options</t>
  </si>
  <si>
    <t>Participant training - General orientation</t>
  </si>
  <si>
    <t>Participant training - Right &amp; responsibilities</t>
  </si>
  <si>
    <t>Participant training - communication &amp; conflict skills</t>
  </si>
  <si>
    <t>Check-ins &amp; Ongoing support</t>
  </si>
  <si>
    <t>Participant check-ins (at service provider office)</t>
  </si>
  <si>
    <t>Ongoing coordinator support</t>
  </si>
  <si>
    <t>Contingency / Emergency supports</t>
  </si>
  <si>
    <t>Hotel for emergency situations</t>
  </si>
  <si>
    <t>Emergency mediation support or referrals</t>
  </si>
  <si>
    <t>Program monitoring &amp; evaluation</t>
  </si>
  <si>
    <t>Staff evaluation (internal)</t>
  </si>
  <si>
    <t>Program revisions &amp; adjustments (e.g. for next cohort)</t>
  </si>
  <si>
    <t>Participant evaluations (survey + focus group discussion)</t>
  </si>
  <si>
    <t>Subtotal Units</t>
  </si>
  <si>
    <t>Subtotal cost</t>
  </si>
  <si>
    <t>Project management</t>
  </si>
  <si>
    <t>Organization admin</t>
  </si>
  <si>
    <t xml:space="preserve">Total Fees </t>
  </si>
  <si>
    <t xml:space="preserve">Published by Simon Fraser University (SFU) Renewable Cities, a program of the SFU Morris J. Wosk Centre for Dialogue, 2024.   </t>
  </si>
  <si>
    <t xml:space="preserve">This spreadsheet is offered under the Creative Commons Attribution-NonCommercial-ShareAlike 4.0 License, enabling free sharing and reprinting for non-profit and non-commercial purposes with attribution.  </t>
  </si>
  <si>
    <t xml:space="preserve">The Seniors Hidden Housing Solutions to Affordability and Climate Change received funding from Canada Mortgage and Housing Corporation (CMHC) under the NHS Solutions Labs, however, the views expressed are the personal views of the author and CMHC accepts no responsibility for them.  </t>
  </si>
  <si>
    <t xml:space="preserve"> Seniors Hidden Housing Solutions to Affordability and Climate Change  a reçu du financement de la Société canadienne d'hypothèques et de logement (SCHL) en vertu du les laboratoires des solutions de la SNL Cependant, les opinions exprimées sont les opinions personnelles de l'auteur et la SCHL n'accepte aucune responsabilité à l'égard de telles opinions. "  </t>
  </si>
  <si>
    <t xml:space="preserve">Additional funding received from Vancity.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</si>
</sst>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quot;$&quot;* #,##0.00_-;\-&quot;$&quot;* #,##0.00_-;_-&quot;$&quot;* &quot;-&quot;??_-;_-@_-"/>
    <numFmt numFmtId="165" formatCode="_-* #,##0.00_-;\-* #,##0.00_-;_-* &quot;-&quot;??_-;_-@_-"/>
    <numFmt numFmtId="166" formatCode="_-* #,##0_-;\-* #,##0_-;_-* &quot;-&quot;??_-;_-@_-"/>
    <numFmt numFmtId="167" formatCode="_-* #,##0.0_-;\-* #,##0.0_-;_-* &quot;-&quot;??_-;_-@_-"/>
    <numFmt numFmtId="168" formatCode="_-&quot;$&quot;* #,##0_-;\-&quot;$&quot;* #,##0_-;_-&quot;$&quot;* &quot;-&quot;??_-;_-@_-"/>
    <numFmt numFmtId="169" formatCode="_-\$* #,##0_-;&quot;-$&quot;* #,##0_-;_-\$* \-??_-;_-@_-"/>
    <numFmt numFmtId="170" formatCode="0.0"/>
  </numFmts>
  <fonts count="29">
    <font>
      <sz val="11"/>
      <color theme="1"/>
      <name val="Tw Cen MT"/>
      <family val="2"/>
      <scheme val="minor"/>
    </font>
    <font>
      <sz val="11"/>
      <color theme="1"/>
      <name val="Tw Cen MT"/>
      <family val="2"/>
      <scheme val="minor"/>
    </font>
    <font>
      <sz val="9"/>
      <color indexed="81"/>
      <name val="Tahoma"/>
      <family val="2"/>
    </font>
    <font>
      <b/>
      <sz val="28"/>
      <name val="Calibri"/>
      <family val="2"/>
    </font>
    <font>
      <b/>
      <sz val="16"/>
      <name val="Calibri"/>
      <family val="2"/>
    </font>
    <font>
      <sz val="10"/>
      <name val="Calibri"/>
      <family val="2"/>
    </font>
    <font>
      <b/>
      <sz val="10"/>
      <name val="Calibri"/>
      <family val="2"/>
    </font>
    <font>
      <sz val="8"/>
      <name val="Calibri"/>
      <family val="2"/>
    </font>
    <font>
      <b/>
      <sz val="12"/>
      <name val="Calibri"/>
      <family val="2"/>
    </font>
    <font>
      <sz val="9"/>
      <color theme="1"/>
      <name val="Calibri"/>
      <family val="2"/>
    </font>
    <font>
      <sz val="9"/>
      <name val="Calibri"/>
      <family val="2"/>
    </font>
    <font>
      <b/>
      <sz val="14"/>
      <color theme="0"/>
      <name val="Calibri"/>
      <family val="2"/>
    </font>
    <font>
      <b/>
      <sz val="10"/>
      <color theme="0"/>
      <name val="Calibri"/>
      <family val="2"/>
    </font>
    <font>
      <b/>
      <sz val="14"/>
      <name val="Calibri"/>
      <family val="2"/>
    </font>
    <font>
      <b/>
      <sz val="10"/>
      <color theme="1"/>
      <name val="Calibri"/>
      <family val="2"/>
    </font>
    <font>
      <sz val="10"/>
      <color theme="1"/>
      <name val="Calibri"/>
      <family val="2"/>
    </font>
    <font>
      <sz val="10"/>
      <color rgb="FFFF0000"/>
      <name val="Calibri"/>
      <family val="2"/>
    </font>
    <font>
      <sz val="11"/>
      <color theme="1"/>
      <name val="Calibri"/>
      <family val="2"/>
    </font>
    <font>
      <i/>
      <sz val="10"/>
      <name val="Calibri"/>
      <family val="2"/>
    </font>
    <font>
      <b/>
      <i/>
      <sz val="10"/>
      <name val="Calibri"/>
      <family val="2"/>
    </font>
    <font>
      <i/>
      <sz val="10"/>
      <color theme="1"/>
      <name val="Calibri"/>
      <family val="2"/>
    </font>
    <font>
      <b/>
      <i/>
      <sz val="12"/>
      <name val="Calibri"/>
      <family val="2"/>
    </font>
    <font>
      <b/>
      <sz val="11"/>
      <color theme="1"/>
      <name val="Calibri"/>
      <family val="2"/>
    </font>
    <font>
      <sz val="11"/>
      <name val="Calibri"/>
      <family val="2"/>
    </font>
    <font>
      <b/>
      <sz val="11"/>
      <name val="Calibri"/>
      <family val="2"/>
    </font>
    <font>
      <sz val="7"/>
      <name val="Calibri"/>
      <family val="2"/>
    </font>
    <font>
      <sz val="13"/>
      <color rgb="FF2F5496"/>
      <name val="Calibri Light"/>
      <family val="2"/>
    </font>
    <font>
      <b/>
      <sz val="9"/>
      <color indexed="81"/>
      <name val="Tahoma"/>
      <family val="2"/>
    </font>
    <font>
      <sz val="8"/>
      <name val="Tw Cen MT"/>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indexed="4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0" tint="-4.9989318521683403E-2"/>
        <bgColor indexed="64"/>
      </patternFill>
    </fill>
  </fills>
  <borders count="2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right/>
      <top style="thin">
        <color auto="1"/>
      </top>
      <bottom style="medium">
        <color auto="1"/>
      </bottom>
      <diagonal/>
    </border>
    <border>
      <left/>
      <right/>
      <top style="thin">
        <color indexed="64"/>
      </top>
      <bottom style="thin">
        <color auto="1"/>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top style="thin">
        <color auto="1"/>
      </top>
      <bottom style="medium">
        <color auto="1"/>
      </bottom>
      <diagonal/>
    </border>
    <border>
      <left/>
      <right style="thin">
        <color indexed="64"/>
      </right>
      <top style="thin">
        <color auto="1"/>
      </top>
      <bottom style="medium">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174">
    <xf numFmtId="0" fontId="0" fillId="0" borderId="0" xfId="0"/>
    <xf numFmtId="0" fontId="3" fillId="2" borderId="4" xfId="0" applyFont="1" applyFill="1" applyBorder="1" applyAlignment="1">
      <alignment wrapText="1"/>
    </xf>
    <xf numFmtId="0" fontId="3" fillId="0" borderId="0" xfId="0" applyFont="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0" borderId="0" xfId="0" applyFont="1" applyAlignment="1">
      <alignment wrapText="1"/>
    </xf>
    <xf numFmtId="0" fontId="3" fillId="2" borderId="1" xfId="0" applyFont="1" applyFill="1" applyBorder="1" applyAlignment="1" applyProtection="1">
      <alignment horizontal="left"/>
      <protection locked="0"/>
    </xf>
    <xf numFmtId="0" fontId="3" fillId="2" borderId="2" xfId="0" applyFont="1" applyFill="1" applyBorder="1" applyAlignment="1" applyProtection="1">
      <alignment horizontal="left"/>
      <protection locked="0"/>
    </xf>
    <xf numFmtId="0" fontId="3" fillId="0" borderId="0" xfId="0" applyFont="1" applyAlignment="1" applyProtection="1">
      <alignment horizontal="center"/>
      <protection locked="0"/>
    </xf>
    <xf numFmtId="0" fontId="3" fillId="2" borderId="2" xfId="0" applyFont="1" applyFill="1" applyBorder="1" applyAlignment="1">
      <alignment horizontal="left" wrapText="1"/>
    </xf>
    <xf numFmtId="0" fontId="3" fillId="2" borderId="1" xfId="0" applyFont="1" applyFill="1" applyBorder="1" applyAlignment="1">
      <alignment horizontal="left" wrapText="1"/>
    </xf>
    <xf numFmtId="0" fontId="3" fillId="2" borderId="3" xfId="0" applyFont="1" applyFill="1" applyBorder="1" applyAlignment="1">
      <alignment horizontal="left" wrapText="1"/>
    </xf>
    <xf numFmtId="0" fontId="3" fillId="2" borderId="2" xfId="0" applyFont="1" applyFill="1" applyBorder="1" applyAlignment="1">
      <alignment wrapText="1"/>
    </xf>
    <xf numFmtId="0" fontId="5" fillId="0" borderId="0" xfId="0" applyFont="1"/>
    <xf numFmtId="0" fontId="5" fillId="0" borderId="5" xfId="0" applyFont="1" applyBorder="1" applyAlignment="1">
      <alignment horizontal="centerContinuous"/>
    </xf>
    <xf numFmtId="0" fontId="6" fillId="0" borderId="5" xfId="0" applyFont="1" applyBorder="1" applyAlignment="1">
      <alignment horizontal="centerContinuous"/>
    </xf>
    <xf numFmtId="0" fontId="5" fillId="0" borderId="6" xfId="0" applyFont="1" applyBorder="1" applyAlignment="1">
      <alignment horizontal="centerContinuous"/>
    </xf>
    <xf numFmtId="0" fontId="6" fillId="0" borderId="0" xfId="0" applyFont="1" applyAlignment="1" applyProtection="1">
      <alignment horizontal="centerContinuous" vertical="center"/>
      <protection locked="0"/>
    </xf>
    <xf numFmtId="0" fontId="7" fillId="0" borderId="0" xfId="0" applyFont="1" applyAlignment="1" applyProtection="1">
      <alignment textRotation="90" wrapText="1"/>
      <protection locked="0"/>
    </xf>
    <xf numFmtId="0" fontId="6" fillId="0" borderId="0" xfId="0" applyFont="1"/>
    <xf numFmtId="0" fontId="5" fillId="0" borderId="0" xfId="0" applyFont="1" applyAlignment="1">
      <alignment wrapText="1"/>
    </xf>
    <xf numFmtId="0" fontId="5" fillId="0" borderId="0" xfId="0" applyFont="1" applyAlignment="1">
      <alignment textRotation="90"/>
    </xf>
    <xf numFmtId="0" fontId="5" fillId="0" borderId="0" xfId="0" applyFont="1" applyAlignment="1">
      <alignment textRotation="90" wrapText="1"/>
    </xf>
    <xf numFmtId="0" fontId="5" fillId="0" borderId="8" xfId="0" applyFont="1" applyBorder="1" applyAlignment="1">
      <alignment textRotation="90" wrapText="1"/>
    </xf>
    <xf numFmtId="0" fontId="5" fillId="0" borderId="0" xfId="0" applyFont="1" applyAlignment="1" applyProtection="1">
      <alignment horizontal="center" vertical="center" textRotation="90" wrapText="1"/>
      <protection locked="0"/>
    </xf>
    <xf numFmtId="0" fontId="5" fillId="0" borderId="0" xfId="0" applyFont="1" applyProtection="1">
      <protection locked="0"/>
    </xf>
    <xf numFmtId="15" fontId="5" fillId="0" borderId="0" xfId="0" applyNumberFormat="1" applyFont="1" applyAlignment="1">
      <alignment textRotation="90"/>
    </xf>
    <xf numFmtId="0" fontId="5" fillId="0" borderId="0" xfId="0" applyFont="1" applyAlignment="1">
      <alignment horizontal="right" vertical="center" wrapText="1"/>
    </xf>
    <xf numFmtId="0" fontId="5" fillId="0" borderId="0" xfId="0" applyFont="1" applyAlignment="1">
      <alignment horizontal="right"/>
    </xf>
    <xf numFmtId="168" fontId="5" fillId="0" borderId="0" xfId="2" applyNumberFormat="1" applyFont="1" applyFill="1" applyBorder="1"/>
    <xf numFmtId="168" fontId="5" fillId="0" borderId="8" xfId="2" applyNumberFormat="1" applyFont="1" applyFill="1" applyBorder="1"/>
    <xf numFmtId="0" fontId="5" fillId="0" borderId="0" xfId="0" applyFont="1" applyAlignment="1">
      <alignment horizontal="right" vertical="center"/>
    </xf>
    <xf numFmtId="169" fontId="9" fillId="0" borderId="0" xfId="2" applyNumberFormat="1" applyFont="1" applyFill="1" applyBorder="1" applyAlignment="1" applyProtection="1">
      <alignment vertical="center" wrapText="1"/>
      <protection locked="0"/>
    </xf>
    <xf numFmtId="169" fontId="10" fillId="0" borderId="0" xfId="2" applyNumberFormat="1" applyFont="1" applyFill="1" applyBorder="1" applyAlignment="1" applyProtection="1">
      <alignment vertical="center" wrapText="1"/>
      <protection locked="0"/>
    </xf>
    <xf numFmtId="0" fontId="5" fillId="0" borderId="0" xfId="0" applyFont="1" applyAlignment="1">
      <alignment horizontal="centerContinuous" vertical="center"/>
    </xf>
    <xf numFmtId="0" fontId="5" fillId="0" borderId="8" xfId="0" applyFont="1" applyBorder="1"/>
    <xf numFmtId="0" fontId="5" fillId="0" borderId="0" xfId="0" applyFont="1" applyAlignment="1">
      <alignment vertical="center" textRotation="90"/>
    </xf>
    <xf numFmtId="0" fontId="13" fillId="0" borderId="0" xfId="0" applyFont="1" applyAlignment="1">
      <alignment horizontal="left" vertical="center" wrapText="1"/>
    </xf>
    <xf numFmtId="0" fontId="6" fillId="0" borderId="0" xfId="0" applyFont="1" applyAlignment="1" applyProtection="1">
      <alignment vertical="center"/>
      <protection locked="0"/>
    </xf>
    <xf numFmtId="166" fontId="5" fillId="5" borderId="0" xfId="1" applyNumberFormat="1" applyFont="1" applyFill="1" applyBorder="1"/>
    <xf numFmtId="0" fontId="5" fillId="0" borderId="0" xfId="0" applyFont="1" applyAlignment="1">
      <alignment vertical="center" wrapText="1"/>
    </xf>
    <xf numFmtId="0" fontId="5" fillId="0" borderId="0" xfId="0" applyFont="1" applyAlignment="1" applyProtection="1">
      <alignment horizontal="center" vertical="center"/>
      <protection locked="0"/>
    </xf>
    <xf numFmtId="0" fontId="15" fillId="0" borderId="0" xfId="0" applyFont="1"/>
    <xf numFmtId="0" fontId="15" fillId="0" borderId="0" xfId="0" applyFont="1" applyAlignment="1">
      <alignment horizontal="left" vertical="center" indent="1"/>
    </xf>
    <xf numFmtId="0" fontId="5" fillId="0" borderId="0" xfId="0" quotePrefix="1" applyFont="1" applyAlignment="1" applyProtection="1">
      <alignment horizontal="center" vertical="center"/>
      <protection locked="0"/>
    </xf>
    <xf numFmtId="169" fontId="5" fillId="0" borderId="0" xfId="2" applyNumberFormat="1" applyFont="1" applyFill="1" applyBorder="1" applyAlignment="1">
      <alignment vertical="center"/>
    </xf>
    <xf numFmtId="0" fontId="17" fillId="0" borderId="0" xfId="0" applyFont="1"/>
    <xf numFmtId="169" fontId="5" fillId="0" borderId="0" xfId="0" applyNumberFormat="1" applyFont="1"/>
    <xf numFmtId="0" fontId="15" fillId="0" borderId="0" xfId="0" applyFont="1" applyAlignment="1">
      <alignment horizontal="center"/>
    </xf>
    <xf numFmtId="166" fontId="5" fillId="0" borderId="0" xfId="1" applyNumberFormat="1" applyFont="1" applyFill="1" applyBorder="1"/>
    <xf numFmtId="0" fontId="5" fillId="0" borderId="0" xfId="0" applyFont="1" applyAlignment="1">
      <alignment horizontal="left" vertical="center" wrapText="1" indent="2"/>
    </xf>
    <xf numFmtId="0" fontId="18" fillId="0" borderId="10" xfId="0" applyFont="1" applyBorder="1" applyAlignment="1">
      <alignment horizontal="right" vertical="center" wrapText="1"/>
    </xf>
    <xf numFmtId="0" fontId="18" fillId="0" borderId="0" xfId="0" applyFont="1" applyAlignment="1">
      <alignment horizontal="left" indent="1"/>
    </xf>
    <xf numFmtId="0" fontId="18" fillId="0" borderId="5" xfId="0" applyFont="1" applyBorder="1" applyAlignment="1" applyProtection="1">
      <alignment horizontal="center" vertical="center"/>
      <protection locked="0"/>
    </xf>
    <xf numFmtId="0" fontId="18" fillId="0" borderId="0" xfId="0" applyFont="1" applyAlignment="1">
      <alignment horizontal="left" vertical="center" wrapText="1"/>
    </xf>
    <xf numFmtId="0" fontId="18" fillId="0" borderId="0" xfId="0" applyFont="1" applyAlignment="1" applyProtection="1">
      <alignment horizontal="center" vertical="center"/>
      <protection locked="0"/>
    </xf>
    <xf numFmtId="0" fontId="18" fillId="0" borderId="10" xfId="0" applyFont="1" applyBorder="1" applyAlignment="1">
      <alignment horizontal="left" indent="1"/>
    </xf>
    <xf numFmtId="0" fontId="18" fillId="0" borderId="0" xfId="0" applyFont="1"/>
    <xf numFmtId="0" fontId="18" fillId="0" borderId="9" xfId="0" applyFont="1" applyBorder="1" applyAlignment="1">
      <alignment horizontal="right" vertical="center" wrapText="1"/>
    </xf>
    <xf numFmtId="168" fontId="18" fillId="0" borderId="9" xfId="2" applyNumberFormat="1" applyFont="1" applyBorder="1" applyAlignment="1" applyProtection="1">
      <alignment horizontal="center" vertical="center"/>
      <protection locked="0"/>
    </xf>
    <xf numFmtId="169" fontId="19" fillId="0" borderId="9" xfId="0" applyNumberFormat="1" applyFont="1" applyBorder="1" applyAlignment="1">
      <alignment horizontal="left" vertical="center"/>
    </xf>
    <xf numFmtId="0" fontId="8" fillId="0" borderId="0" xfId="0" applyFont="1" applyAlignment="1">
      <alignment horizontal="left" vertical="top" wrapText="1"/>
    </xf>
    <xf numFmtId="0" fontId="5" fillId="0" borderId="0" xfId="0" applyFont="1" applyAlignment="1">
      <alignment horizontal="left" indent="1"/>
    </xf>
    <xf numFmtId="0" fontId="6" fillId="0" borderId="0" xfId="0" applyFont="1" applyAlignment="1">
      <alignment horizontal="left" vertical="center" wrapText="1"/>
    </xf>
    <xf numFmtId="169" fontId="5" fillId="0" borderId="0" xfId="0" applyNumberFormat="1" applyFont="1" applyAlignment="1" applyProtection="1">
      <alignment horizontal="center" vertical="center"/>
      <protection locked="0"/>
    </xf>
    <xf numFmtId="0" fontId="15" fillId="0" borderId="0" xfId="0" applyFont="1" applyAlignment="1">
      <alignment vertical="center"/>
    </xf>
    <xf numFmtId="168" fontId="5" fillId="0" borderId="0" xfId="2" applyNumberFormat="1" applyFont="1" applyBorder="1"/>
    <xf numFmtId="169" fontId="15" fillId="0" borderId="0" xfId="2" applyNumberFormat="1" applyFont="1" applyFill="1" applyBorder="1" applyAlignment="1">
      <alignment vertical="center"/>
    </xf>
    <xf numFmtId="168" fontId="20" fillId="0" borderId="9" xfId="2" applyNumberFormat="1" applyFont="1" applyFill="1" applyBorder="1" applyAlignment="1">
      <alignment vertical="center"/>
    </xf>
    <xf numFmtId="0" fontId="5" fillId="0" borderId="0" xfId="0" applyFont="1" applyAlignment="1">
      <alignment horizontal="left"/>
    </xf>
    <xf numFmtId="169" fontId="16" fillId="0" borderId="0" xfId="2" applyNumberFormat="1" applyFont="1" applyFill="1" applyBorder="1" applyAlignment="1">
      <alignment vertical="center"/>
    </xf>
    <xf numFmtId="0" fontId="21" fillId="6" borderId="9" xfId="0" applyFont="1" applyFill="1" applyBorder="1" applyAlignment="1">
      <alignment horizontal="right" vertical="center" wrapText="1"/>
    </xf>
    <xf numFmtId="0" fontId="5" fillId="6" borderId="9" xfId="0" applyFont="1" applyFill="1" applyBorder="1" applyAlignment="1">
      <alignment horizontal="left" indent="1"/>
    </xf>
    <xf numFmtId="169" fontId="6" fillId="6" borderId="9" xfId="0" applyNumberFormat="1" applyFont="1" applyFill="1" applyBorder="1" applyAlignment="1" applyProtection="1">
      <alignment horizontal="center" vertical="center"/>
      <protection locked="0"/>
    </xf>
    <xf numFmtId="169" fontId="6" fillId="6" borderId="0" xfId="0" applyNumberFormat="1" applyFont="1" applyFill="1" applyAlignment="1" applyProtection="1">
      <alignment horizontal="center" vertical="center"/>
      <protection locked="0"/>
    </xf>
    <xf numFmtId="164" fontId="5" fillId="0" borderId="0" xfId="2" applyFont="1" applyFill="1"/>
    <xf numFmtId="164" fontId="5" fillId="0" borderId="0" xfId="2" applyFont="1" applyFill="1" applyAlignment="1"/>
    <xf numFmtId="0" fontId="15" fillId="0" borderId="0" xfId="0" applyFont="1" applyAlignment="1">
      <alignment horizontal="left" indent="1"/>
    </xf>
    <xf numFmtId="0" fontId="6" fillId="0" borderId="0" xfId="0" applyFont="1" applyAlignment="1">
      <alignment horizontal="right"/>
    </xf>
    <xf numFmtId="0" fontId="5" fillId="0" borderId="0" xfId="0" applyFont="1" applyAlignment="1" applyProtection="1">
      <alignment horizontal="center"/>
      <protection locked="0"/>
    </xf>
    <xf numFmtId="0" fontId="25" fillId="0" borderId="0" xfId="0" applyFont="1" applyAlignment="1" applyProtection="1">
      <alignment horizontal="center"/>
      <protection locked="0"/>
    </xf>
    <xf numFmtId="169" fontId="5" fillId="0" borderId="0" xfId="2" applyNumberFormat="1" applyFont="1" applyFill="1" applyBorder="1"/>
    <xf numFmtId="0" fontId="6" fillId="0" borderId="7" xfId="0" applyFont="1" applyBorder="1" applyAlignment="1">
      <alignment horizontal="right" wrapText="1"/>
    </xf>
    <xf numFmtId="0" fontId="8" fillId="0" borderId="0" xfId="0" applyFont="1" applyAlignment="1" applyProtection="1">
      <alignment horizontal="center"/>
      <protection locked="0"/>
    </xf>
    <xf numFmtId="0" fontId="6" fillId="3" borderId="0" xfId="0" applyFont="1" applyFill="1" applyAlignment="1">
      <alignment horizontal="right" wrapText="1"/>
    </xf>
    <xf numFmtId="0" fontId="5" fillId="3" borderId="0" xfId="0" applyFont="1" applyFill="1" applyAlignment="1" applyProtection="1">
      <alignment horizontal="center"/>
      <protection locked="0"/>
    </xf>
    <xf numFmtId="170" fontId="5" fillId="0" borderId="0" xfId="0" applyNumberFormat="1" applyFont="1" applyAlignment="1" applyProtection="1">
      <alignment horizontal="center" vertical="center"/>
      <protection locked="0"/>
    </xf>
    <xf numFmtId="0" fontId="5" fillId="2" borderId="0" xfId="0" applyFont="1" applyFill="1"/>
    <xf numFmtId="0" fontId="12" fillId="7" borderId="0" xfId="0" applyFont="1" applyFill="1" applyAlignment="1" applyProtection="1">
      <alignment vertical="center"/>
      <protection locked="0"/>
    </xf>
    <xf numFmtId="0" fontId="11" fillId="7" borderId="0" xfId="0" applyFont="1" applyFill="1" applyAlignment="1">
      <alignment horizontal="left" vertical="center" wrapText="1"/>
    </xf>
    <xf numFmtId="0" fontId="5" fillId="7" borderId="0" xfId="0" applyFont="1" applyFill="1"/>
    <xf numFmtId="169" fontId="6" fillId="4" borderId="0" xfId="2" applyNumberFormat="1" applyFont="1" applyFill="1" applyBorder="1" applyAlignment="1">
      <alignment vertical="center"/>
    </xf>
    <xf numFmtId="0" fontId="5" fillId="4" borderId="0" xfId="0" applyFont="1" applyFill="1" applyAlignment="1" applyProtection="1">
      <alignment horizontal="center" vertical="center"/>
      <protection locked="0"/>
    </xf>
    <xf numFmtId="0" fontId="14" fillId="4" borderId="0" xfId="0" applyFont="1" applyFill="1" applyAlignment="1">
      <alignment vertical="center"/>
    </xf>
    <xf numFmtId="0" fontId="5" fillId="4" borderId="0" xfId="0" applyFont="1" applyFill="1"/>
    <xf numFmtId="166" fontId="5" fillId="4" borderId="0" xfId="1" applyNumberFormat="1" applyFont="1" applyFill="1" applyBorder="1"/>
    <xf numFmtId="169" fontId="24" fillId="8" borderId="0" xfId="2" applyNumberFormat="1" applyFont="1" applyFill="1" applyBorder="1" applyAlignment="1">
      <alignment vertical="center"/>
    </xf>
    <xf numFmtId="0" fontId="22" fillId="8" borderId="0" xfId="0" applyFont="1" applyFill="1" applyAlignment="1">
      <alignment vertical="center"/>
    </xf>
    <xf numFmtId="0" fontId="23" fillId="8" borderId="0" xfId="0" applyFont="1" applyFill="1"/>
    <xf numFmtId="166" fontId="23" fillId="8" borderId="0" xfId="1" applyNumberFormat="1" applyFont="1" applyFill="1" applyBorder="1"/>
    <xf numFmtId="0" fontId="23" fillId="8" borderId="0" xfId="0" applyFont="1" applyFill="1" applyAlignment="1" applyProtection="1">
      <alignment horizontal="center" vertical="center"/>
      <protection locked="0"/>
    </xf>
    <xf numFmtId="0" fontId="6" fillId="0" borderId="5" xfId="0" applyFont="1" applyBorder="1" applyAlignment="1">
      <alignment horizontal="centerContinuous" vertical="center"/>
    </xf>
    <xf numFmtId="0" fontId="17" fillId="0" borderId="0" xfId="0" applyFont="1" applyAlignment="1">
      <alignment vertical="center"/>
    </xf>
    <xf numFmtId="0" fontId="17" fillId="0" borderId="0" xfId="0" applyFont="1" applyAlignment="1">
      <alignment horizontal="left" vertical="center" indent="8"/>
    </xf>
    <xf numFmtId="0" fontId="17" fillId="0" borderId="0" xfId="0" applyFont="1" applyAlignment="1">
      <alignment horizontal="left" vertical="center" indent="4"/>
    </xf>
    <xf numFmtId="15" fontId="5" fillId="5" borderId="11" xfId="0" applyNumberFormat="1" applyFont="1" applyFill="1" applyBorder="1" applyAlignment="1">
      <alignment textRotation="90"/>
    </xf>
    <xf numFmtId="0" fontId="5" fillId="0" borderId="11" xfId="0" applyFont="1" applyBorder="1" applyAlignment="1">
      <alignment horizontal="centerContinuous" vertical="center"/>
    </xf>
    <xf numFmtId="0" fontId="5" fillId="0" borderId="11" xfId="0" applyFont="1" applyBorder="1" applyAlignment="1">
      <alignment vertical="center" textRotation="90"/>
    </xf>
    <xf numFmtId="0" fontId="15" fillId="0" borderId="11" xfId="0" applyFont="1" applyBorder="1"/>
    <xf numFmtId="43" fontId="5" fillId="0" borderId="0" xfId="0" applyNumberFormat="1" applyFont="1"/>
    <xf numFmtId="0" fontId="6" fillId="9" borderId="12" xfId="0" applyFont="1" applyFill="1" applyBorder="1" applyAlignment="1" applyProtection="1">
      <alignment horizontal="centerContinuous" vertical="center"/>
      <protection locked="0"/>
    </xf>
    <xf numFmtId="0" fontId="6" fillId="9" borderId="5" xfId="0" applyFont="1" applyFill="1" applyBorder="1" applyAlignment="1" applyProtection="1">
      <alignment horizontal="centerContinuous" vertical="center"/>
      <protection locked="0"/>
    </xf>
    <xf numFmtId="0" fontId="6" fillId="9" borderId="6" xfId="0" applyFont="1" applyFill="1" applyBorder="1" applyAlignment="1" applyProtection="1">
      <alignment horizontal="centerContinuous" vertical="center"/>
      <protection locked="0"/>
    </xf>
    <xf numFmtId="0" fontId="8" fillId="0" borderId="11" xfId="0" applyFont="1" applyBorder="1" applyAlignment="1">
      <alignment horizontal="center" vertical="center" textRotation="90" wrapText="1"/>
    </xf>
    <xf numFmtId="0" fontId="8" fillId="0" borderId="0" xfId="0" applyFont="1" applyAlignment="1">
      <alignment horizontal="center" vertical="center" textRotation="90" wrapText="1"/>
    </xf>
    <xf numFmtId="0" fontId="8" fillId="0" borderId="8" xfId="0" applyFont="1" applyBorder="1" applyAlignment="1">
      <alignment horizontal="center" vertical="center" textRotation="90" wrapText="1"/>
    </xf>
    <xf numFmtId="0" fontId="8" fillId="0" borderId="11" xfId="0" applyFont="1" applyBorder="1" applyAlignment="1">
      <alignment wrapText="1"/>
    </xf>
    <xf numFmtId="0" fontId="8" fillId="0" borderId="0" xfId="0" applyFont="1" applyAlignment="1">
      <alignment wrapText="1"/>
    </xf>
    <xf numFmtId="0" fontId="8" fillId="0" borderId="8" xfId="0" applyFont="1" applyBorder="1" applyAlignment="1">
      <alignment wrapText="1"/>
    </xf>
    <xf numFmtId="0" fontId="8" fillId="0" borderId="11" xfId="0" applyFont="1" applyBorder="1" applyAlignment="1">
      <alignment horizontal="center" textRotation="90" wrapText="1"/>
    </xf>
    <xf numFmtId="0" fontId="8" fillId="0" borderId="0" xfId="0" applyFont="1" applyAlignment="1">
      <alignment horizontal="center" textRotation="90" wrapText="1"/>
    </xf>
    <xf numFmtId="0" fontId="8" fillId="0" borderId="8" xfId="0" applyFont="1" applyBorder="1" applyAlignment="1">
      <alignment horizontal="center" textRotation="90" wrapText="1"/>
    </xf>
    <xf numFmtId="169" fontId="5" fillId="7" borderId="11" xfId="0" applyNumberFormat="1" applyFont="1" applyFill="1" applyBorder="1"/>
    <xf numFmtId="169" fontId="5" fillId="7" borderId="0" xfId="0" applyNumberFormat="1" applyFont="1" applyFill="1"/>
    <xf numFmtId="169" fontId="5" fillId="7" borderId="8" xfId="0" applyNumberFormat="1" applyFont="1" applyFill="1" applyBorder="1"/>
    <xf numFmtId="169" fontId="24" fillId="8" borderId="11" xfId="2" applyNumberFormat="1" applyFont="1" applyFill="1" applyBorder="1" applyAlignment="1">
      <alignment vertical="center"/>
    </xf>
    <xf numFmtId="169" fontId="24" fillId="8" borderId="8" xfId="2" applyNumberFormat="1" applyFont="1" applyFill="1" applyBorder="1" applyAlignment="1">
      <alignment vertical="center"/>
    </xf>
    <xf numFmtId="169" fontId="6" fillId="4" borderId="11" xfId="2" applyNumberFormat="1" applyFont="1" applyFill="1" applyBorder="1" applyAlignment="1">
      <alignment vertical="center"/>
    </xf>
    <xf numFmtId="169" fontId="6" fillId="4" borderId="8" xfId="2" applyNumberFormat="1" applyFont="1" applyFill="1" applyBorder="1" applyAlignment="1">
      <alignment vertical="center"/>
    </xf>
    <xf numFmtId="169" fontId="5" fillId="0" borderId="11" xfId="2" applyNumberFormat="1" applyFont="1" applyFill="1" applyBorder="1" applyAlignment="1">
      <alignment vertical="center"/>
    </xf>
    <xf numFmtId="169" fontId="5" fillId="0" borderId="8" xfId="2" applyNumberFormat="1" applyFont="1" applyFill="1" applyBorder="1" applyAlignment="1">
      <alignment vertical="center"/>
    </xf>
    <xf numFmtId="0" fontId="18" fillId="0" borderId="13" xfId="0" applyFont="1" applyBorder="1" applyAlignment="1">
      <alignment horizontal="left" indent="1"/>
    </xf>
    <xf numFmtId="0" fontId="18" fillId="0" borderId="14" xfId="0" applyFont="1" applyBorder="1" applyAlignment="1">
      <alignment horizontal="left" indent="1"/>
    </xf>
    <xf numFmtId="169" fontId="19" fillId="0" borderId="15" xfId="0" applyNumberFormat="1" applyFont="1" applyBorder="1" applyAlignment="1">
      <alignment horizontal="left" vertical="center"/>
    </xf>
    <xf numFmtId="169" fontId="19" fillId="0" borderId="16" xfId="0" applyNumberFormat="1" applyFont="1" applyBorder="1" applyAlignment="1">
      <alignment horizontal="left" vertical="center"/>
    </xf>
    <xf numFmtId="0" fontId="5" fillId="0" borderId="11" xfId="0" applyFont="1" applyBorder="1" applyAlignment="1">
      <alignment horizontal="left" indent="1"/>
    </xf>
    <xf numFmtId="0" fontId="5" fillId="0" borderId="8" xfId="0" applyFont="1" applyBorder="1" applyAlignment="1">
      <alignment horizontal="left" indent="1"/>
    </xf>
    <xf numFmtId="168" fontId="5" fillId="0" borderId="11" xfId="2" applyNumberFormat="1" applyFont="1" applyBorder="1"/>
    <xf numFmtId="168" fontId="5" fillId="0" borderId="8" xfId="2" applyNumberFormat="1" applyFont="1" applyBorder="1"/>
    <xf numFmtId="168" fontId="18" fillId="0" borderId="15" xfId="2" applyNumberFormat="1" applyFont="1" applyBorder="1" applyAlignment="1" applyProtection="1">
      <alignment horizontal="center" vertical="center"/>
      <protection locked="0"/>
    </xf>
    <xf numFmtId="168" fontId="18" fillId="0" borderId="16" xfId="2" applyNumberFormat="1" applyFont="1" applyBorder="1" applyAlignment="1" applyProtection="1">
      <alignment horizontal="center" vertical="center"/>
      <protection locked="0"/>
    </xf>
    <xf numFmtId="0" fontId="16" fillId="0" borderId="11" xfId="0" applyFont="1" applyBorder="1" applyAlignment="1">
      <alignment horizontal="left" indent="1"/>
    </xf>
    <xf numFmtId="0" fontId="16" fillId="0" borderId="0" xfId="0" applyFont="1" applyAlignment="1">
      <alignment horizontal="left" indent="1"/>
    </xf>
    <xf numFmtId="0" fontId="16" fillId="0" borderId="8" xfId="0" applyFont="1" applyBorder="1" applyAlignment="1">
      <alignment horizontal="left" indent="1"/>
    </xf>
    <xf numFmtId="169" fontId="6" fillId="6" borderId="13" xfId="0" applyNumberFormat="1" applyFont="1" applyFill="1" applyBorder="1" applyAlignment="1" applyProtection="1">
      <alignment horizontal="center" vertical="center"/>
      <protection locked="0"/>
    </xf>
    <xf numFmtId="169" fontId="6" fillId="6" borderId="10" xfId="0" applyNumberFormat="1" applyFont="1" applyFill="1" applyBorder="1" applyAlignment="1" applyProtection="1">
      <alignment horizontal="center" vertical="center"/>
      <protection locked="0"/>
    </xf>
    <xf numFmtId="169" fontId="6" fillId="6" borderId="14" xfId="0" applyNumberFormat="1" applyFont="1" applyFill="1" applyBorder="1" applyAlignment="1" applyProtection="1">
      <alignment horizontal="center" vertical="center"/>
      <protection locked="0"/>
    </xf>
    <xf numFmtId="0" fontId="6" fillId="4" borderId="12" xfId="0" applyFont="1" applyFill="1" applyBorder="1" applyAlignment="1" applyProtection="1">
      <alignment horizontal="centerContinuous" vertical="center"/>
      <protection locked="0"/>
    </xf>
    <xf numFmtId="0" fontId="6" fillId="4" borderId="5" xfId="0" applyFont="1" applyFill="1" applyBorder="1" applyAlignment="1" applyProtection="1">
      <alignment horizontal="centerContinuous" vertical="center"/>
      <protection locked="0"/>
    </xf>
    <xf numFmtId="0" fontId="6" fillId="4" borderId="6" xfId="0" applyFont="1" applyFill="1" applyBorder="1" applyAlignment="1" applyProtection="1">
      <alignment horizontal="centerContinuous" vertical="center"/>
      <protection locked="0"/>
    </xf>
    <xf numFmtId="167" fontId="8" fillId="4" borderId="8" xfId="1" applyNumberFormat="1" applyFont="1" applyFill="1" applyBorder="1" applyAlignment="1">
      <alignment horizontal="center" vertical="center" textRotation="90" wrapText="1"/>
    </xf>
    <xf numFmtId="166" fontId="8" fillId="4" borderId="8" xfId="1" applyNumberFormat="1" applyFont="1" applyFill="1" applyBorder="1" applyAlignment="1">
      <alignment wrapText="1"/>
    </xf>
    <xf numFmtId="169" fontId="5" fillId="4" borderId="8" xfId="2" applyNumberFormat="1" applyFont="1" applyFill="1" applyBorder="1" applyAlignment="1">
      <alignment vertical="center"/>
    </xf>
    <xf numFmtId="0" fontId="18" fillId="0" borderId="6" xfId="0" applyFont="1" applyBorder="1" applyAlignment="1" applyProtection="1">
      <alignment horizontal="right" vertical="center"/>
      <protection locked="0"/>
    </xf>
    <xf numFmtId="169" fontId="15" fillId="0" borderId="11" xfId="2" applyNumberFormat="1" applyFont="1" applyFill="1" applyBorder="1" applyAlignment="1">
      <alignment vertical="center"/>
    </xf>
    <xf numFmtId="168" fontId="20" fillId="0" borderId="15" xfId="2" applyNumberFormat="1" applyFont="1" applyFill="1" applyBorder="1" applyAlignment="1">
      <alignment vertical="center"/>
    </xf>
    <xf numFmtId="168" fontId="20" fillId="4" borderId="16" xfId="2" applyNumberFormat="1" applyFont="1" applyFill="1" applyBorder="1" applyAlignment="1">
      <alignment horizontal="left" vertical="center"/>
    </xf>
    <xf numFmtId="0" fontId="6" fillId="0" borderId="12" xfId="0" applyFont="1" applyBorder="1" applyAlignment="1" applyProtection="1">
      <alignment horizontal="centerContinuous" vertical="center"/>
      <protection locked="0"/>
    </xf>
    <xf numFmtId="0" fontId="5" fillId="0" borderId="5" xfId="0" applyFont="1" applyBorder="1" applyAlignment="1">
      <alignment horizontal="centerContinuous" wrapText="1"/>
    </xf>
    <xf numFmtId="0" fontId="5" fillId="0" borderId="5" xfId="0" applyFont="1" applyBorder="1" applyAlignment="1">
      <alignment wrapText="1"/>
    </xf>
    <xf numFmtId="0" fontId="5" fillId="0" borderId="6" xfId="0" applyFont="1" applyBorder="1" applyAlignment="1">
      <alignment wrapText="1"/>
    </xf>
    <xf numFmtId="15" fontId="5" fillId="0" borderId="11" xfId="0" applyNumberFormat="1" applyFont="1" applyBorder="1" applyAlignment="1">
      <alignment textRotation="90"/>
    </xf>
    <xf numFmtId="15" fontId="5" fillId="5" borderId="0" xfId="0" applyNumberFormat="1" applyFont="1" applyFill="1" applyAlignment="1">
      <alignment textRotation="90"/>
    </xf>
    <xf numFmtId="15" fontId="5" fillId="5" borderId="8" xfId="0" applyNumberFormat="1" applyFont="1" applyFill="1" applyBorder="1" applyAlignment="1">
      <alignment textRotation="90"/>
    </xf>
    <xf numFmtId="0" fontId="5" fillId="0" borderId="8" xfId="0" applyFont="1" applyBorder="1" applyAlignment="1">
      <alignment horizontal="centerContinuous" vertical="center"/>
    </xf>
    <xf numFmtId="0" fontId="5" fillId="0" borderId="8" xfId="0" applyFont="1" applyBorder="1" applyAlignment="1">
      <alignment vertical="center" textRotation="90"/>
    </xf>
    <xf numFmtId="0" fontId="15" fillId="0" borderId="8" xfId="0" applyFont="1" applyBorder="1"/>
    <xf numFmtId="0" fontId="15" fillId="0" borderId="17" xfId="0" applyFont="1" applyBorder="1"/>
    <xf numFmtId="0" fontId="15" fillId="0" borderId="18" xfId="0" applyFont="1" applyBorder="1"/>
    <xf numFmtId="0" fontId="15" fillId="0" borderId="19" xfId="0" applyFont="1" applyBorder="1"/>
    <xf numFmtId="0" fontId="17" fillId="0" borderId="0" xfId="0" applyFont="1" applyAlignment="1">
      <alignment vertical="center" wrapText="1"/>
    </xf>
    <xf numFmtId="0" fontId="26" fillId="0" borderId="0" xfId="0" applyFont="1" applyAlignment="1">
      <alignment vertical="center" wrapText="1"/>
    </xf>
    <xf numFmtId="0" fontId="4" fillId="0" borderId="0" xfId="0" applyFont="1" applyAlignment="1">
      <alignment horizontal="left" wrapText="1"/>
    </xf>
    <xf numFmtId="0" fontId="5" fillId="0" borderId="0" xfId="0" applyFont="1" applyAlignment="1">
      <alignment horizontal="center" textRotation="90"/>
    </xf>
  </cellXfs>
  <cellStyles count="3">
    <cellStyle name="Comma" xfId="1" builtinId="3"/>
    <cellStyle name="Currency" xfId="2" builtinId="4"/>
    <cellStyle name="Normal" xfId="0" builtinId="0"/>
  </cellStyles>
  <dxfs count="27">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38100</xdr:rowOff>
    </xdr:from>
    <xdr:to>
      <xdr:col>0</xdr:col>
      <xdr:colOff>4352925</xdr:colOff>
      <xdr:row>13</xdr:row>
      <xdr:rowOff>114300</xdr:rowOff>
    </xdr:to>
    <xdr:pic>
      <xdr:nvPicPr>
        <xdr:cNvPr id="2" name="Picture 1">
          <a:extLst>
            <a:ext uri="{FF2B5EF4-FFF2-40B4-BE49-F238E27FC236}">
              <a16:creationId xmlns:a16="http://schemas.microsoft.com/office/drawing/2014/main" id="{24FE3FF3-84B2-9203-DE39-8C9F4A562ECA}"/>
            </a:ext>
          </a:extLst>
        </xdr:cNvPr>
        <xdr:cNvPicPr>
          <a:picLocks noChangeAspect="1"/>
        </xdr:cNvPicPr>
      </xdr:nvPicPr>
      <xdr:blipFill>
        <a:blip xmlns:r="http://schemas.openxmlformats.org/officeDocument/2006/relationships" r:embed="rId1"/>
        <a:stretch>
          <a:fillRect/>
        </a:stretch>
      </xdr:blipFill>
      <xdr:spPr>
        <a:xfrm>
          <a:off x="0" y="4286250"/>
          <a:ext cx="4352925" cy="838200"/>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ircuit">
  <a:themeElements>
    <a:clrScheme name="Circuit">
      <a:dk1>
        <a:sysClr val="windowText" lastClr="000000"/>
      </a:dk1>
      <a:lt1>
        <a:sysClr val="window" lastClr="FFFFFF"/>
      </a:lt1>
      <a:dk2>
        <a:srgbClr val="134770"/>
      </a:dk2>
      <a:lt2>
        <a:srgbClr val="82FFFF"/>
      </a:lt2>
      <a:accent1>
        <a:srgbClr val="9ACD4C"/>
      </a:accent1>
      <a:accent2>
        <a:srgbClr val="FAA93A"/>
      </a:accent2>
      <a:accent3>
        <a:srgbClr val="D35940"/>
      </a:accent3>
      <a:accent4>
        <a:srgbClr val="B258D3"/>
      </a:accent4>
      <a:accent5>
        <a:srgbClr val="63A0CC"/>
      </a:accent5>
      <a:accent6>
        <a:srgbClr val="8AC4A7"/>
      </a:accent6>
      <a:hlink>
        <a:srgbClr val="B8FA56"/>
      </a:hlink>
      <a:folHlink>
        <a:srgbClr val="7AF8CC"/>
      </a:folHlink>
    </a:clrScheme>
    <a:fontScheme name="Circuit">
      <a:majorFont>
        <a:latin typeface="Tw Cen MT" panose="020B0602020104020603"/>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w Cen MT" panose="020B06020201040206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ircuit">
      <a:fillStyleLst>
        <a:solidFill>
          <a:schemeClr val="phClr"/>
        </a:solidFill>
        <a:gradFill rotWithShape="1">
          <a:gsLst>
            <a:gs pos="0">
              <a:schemeClr val="phClr">
                <a:tint val="58000"/>
                <a:satMod val="108000"/>
                <a:lumMod val="110000"/>
              </a:schemeClr>
            </a:gs>
            <a:gs pos="100000">
              <a:schemeClr val="phClr">
                <a:tint val="81000"/>
                <a:satMod val="109000"/>
                <a:lumMod val="105000"/>
              </a:schemeClr>
            </a:gs>
          </a:gsLst>
          <a:lin ang="5040000" scaled="0"/>
        </a:gradFill>
        <a:gradFill rotWithShape="1">
          <a:gsLst>
            <a:gs pos="0">
              <a:schemeClr val="phClr">
                <a:tint val="94000"/>
                <a:satMod val="105000"/>
                <a:lumMod val="102000"/>
              </a:schemeClr>
            </a:gs>
            <a:gs pos="100000">
              <a:schemeClr val="phClr">
                <a:shade val="74000"/>
                <a:satMod val="128000"/>
                <a:lumMod val="10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98000"/>
                <a:hueMod val="94000"/>
                <a:satMod val="148000"/>
                <a:lumMod val="150000"/>
              </a:schemeClr>
            </a:gs>
            <a:gs pos="100000">
              <a:schemeClr val="phClr">
                <a:shade val="92000"/>
                <a:hueMod val="104000"/>
                <a:satMod val="140000"/>
                <a:lumMod val="68000"/>
              </a:schemeClr>
            </a:gs>
          </a:gsLst>
          <a:lin ang="5040000" scaled="0"/>
        </a:gradFill>
        <a:blipFill>
          <a:blip xmlns:r="http://schemas.openxmlformats.org/officeDocument/2006/relationships" r:embed="rId1">
            <a:duotone>
              <a:schemeClr val="phClr">
                <a:shade val="88000"/>
                <a:hueMod val="106000"/>
                <a:satMod val="140000"/>
                <a:lumMod val="54000"/>
              </a:schemeClr>
              <a:schemeClr val="phClr">
                <a:tint val="98000"/>
                <a:hueMod val="90000"/>
                <a:satMod val="150000"/>
                <a:lumMod val="160000"/>
              </a:schemeClr>
            </a:duotone>
          </a:blip>
          <a:stretch/>
        </a:blipFill>
      </a:bgFillStyleLst>
    </a:fmtScheme>
  </a:themeElements>
  <a:objectDefaults/>
  <a:extraClrSchemeLst/>
  <a:extLst>
    <a:ext uri="{05A4C25C-085E-4340-85A3-A5531E510DB2}">
      <thm15:themeFamily xmlns:thm15="http://schemas.microsoft.com/office/thememl/2012/main" name="Circuit" id="{0AC2F7E7-15F5-431C-B2A2-456FE929F56C}" vid="{0911B802-464C-4241-8DD9-B60FF88E379F}"/>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980B-D1EA-40D0-B1C8-4A7DB505514A}">
  <sheetPr>
    <pageSetUpPr fitToPage="1"/>
  </sheetPr>
  <dimension ref="A1:CN150"/>
  <sheetViews>
    <sheetView topLeftCell="A2" zoomScale="85" zoomScaleNormal="85" workbookViewId="0">
      <pane xSplit="1" ySplit="3" topLeftCell="M36" activePane="bottomRight" state="frozenSplit"/>
      <selection pane="bottomRight" activeCell="A29" sqref="A29"/>
      <selection pane="bottomLeft" activeCell="A7" sqref="A7"/>
      <selection pane="topRight" activeCell="B2" sqref="B2"/>
    </sheetView>
  </sheetViews>
  <sheetFormatPr defaultColWidth="8.5" defaultRowHeight="12.75" outlineLevelRow="1" outlineLevelCol="2"/>
  <cols>
    <col min="1" max="1" width="58.875" style="20" customWidth="1"/>
    <col min="2" max="2" width="3.5" style="13" customWidth="1" outlineLevel="2"/>
    <col min="3" max="3" width="3.25" style="13" customWidth="1" outlineLevel="2"/>
    <col min="4" max="4" width="7.75" style="13" bestFit="1" customWidth="1" outlineLevel="2"/>
    <col min="5" max="5" width="6.125" style="13" bestFit="1" customWidth="1" outlineLevel="2"/>
    <col min="6" max="6" width="8.25" style="13" bestFit="1" customWidth="1" outlineLevel="2"/>
    <col min="7" max="7" width="7.375" style="13" bestFit="1" customWidth="1" outlineLevel="2"/>
    <col min="8" max="8" width="7.75" style="13" customWidth="1" outlineLevel="2"/>
    <col min="9" max="9" width="6.75" style="13" customWidth="1" outlineLevel="2"/>
    <col min="10" max="10" width="7.25" style="13" customWidth="1" outlineLevel="2"/>
    <col min="11" max="11" width="7.75" style="13" bestFit="1" customWidth="1" outlineLevel="2"/>
    <col min="12" max="12" width="6.75" style="13" bestFit="1" customWidth="1" outlineLevel="2"/>
    <col min="13" max="13" width="7.75" style="13" bestFit="1" customWidth="1" outlineLevel="2"/>
    <col min="14" max="15" width="7.375" style="13" bestFit="1" customWidth="1" outlineLevel="2"/>
    <col min="16" max="16" width="10" style="13" bestFit="1" customWidth="1" outlineLevel="2"/>
    <col min="17" max="17" width="6.75" style="13" bestFit="1" customWidth="1" outlineLevel="2"/>
    <col min="18" max="18" width="5.75" style="13" bestFit="1" customWidth="1" outlineLevel="2"/>
    <col min="19" max="19" width="8.5" style="13" customWidth="1" outlineLevel="2"/>
    <col min="20" max="20" width="0.875" style="13" customWidth="1" outlineLevel="1"/>
    <col min="21" max="21" width="9.25" style="25" customWidth="1" outlineLevel="1"/>
    <col min="22" max="22" width="10" style="25" customWidth="1" outlineLevel="1"/>
    <col min="23" max="23" width="9.875" style="25" customWidth="1" outlineLevel="1"/>
    <col min="24" max="24" width="1.5" style="25" customWidth="1" outlineLevel="1"/>
    <col min="25" max="25" width="8.75" style="13" customWidth="1" outlineLevel="1"/>
    <col min="26" max="26" width="9.125" style="13" customWidth="1" outlineLevel="1"/>
    <col min="27" max="27" width="11.75" style="13" customWidth="1" outlineLevel="1"/>
    <col min="28" max="30" width="8.75" style="13" customWidth="1" outlineLevel="1"/>
    <col min="31" max="31" width="2.375" style="13" customWidth="1" outlineLevel="1"/>
    <col min="32" max="92" width="2.375" style="13" customWidth="1"/>
    <col min="93" max="16384" width="8.5" style="13"/>
  </cols>
  <sheetData>
    <row r="1" spans="1:92" s="5" customFormat="1" ht="34.5" customHeight="1" outlineLevel="1">
      <c r="A1" s="1"/>
      <c r="B1" s="2"/>
      <c r="C1" s="2"/>
      <c r="D1" s="3"/>
      <c r="E1" s="3"/>
      <c r="F1" s="3"/>
      <c r="G1" s="3"/>
      <c r="H1" s="3"/>
      <c r="I1" s="3"/>
      <c r="J1" s="3"/>
      <c r="K1" s="3"/>
      <c r="L1" s="3"/>
      <c r="M1" s="3"/>
      <c r="N1" s="3"/>
      <c r="O1" s="3"/>
      <c r="P1" s="3"/>
      <c r="Q1" s="3"/>
      <c r="R1" s="3"/>
      <c r="S1" s="4"/>
      <c r="U1" s="6"/>
      <c r="V1" s="7"/>
      <c r="W1" s="7"/>
      <c r="X1" s="8"/>
      <c r="Y1" s="9"/>
      <c r="Z1" s="10"/>
      <c r="AA1" s="11"/>
      <c r="AB1" s="9"/>
      <c r="AC1" s="9"/>
      <c r="AD1" s="9"/>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row>
    <row r="2" spans="1:92" ht="21.75" customHeight="1">
      <c r="A2" s="172" t="s">
        <v>0</v>
      </c>
      <c r="D2" s="101" t="s">
        <v>1</v>
      </c>
      <c r="E2" s="14"/>
      <c r="F2" s="14"/>
      <c r="G2" s="15"/>
      <c r="H2" s="15"/>
      <c r="I2" s="15"/>
      <c r="J2" s="14"/>
      <c r="K2" s="14"/>
      <c r="L2" s="14"/>
      <c r="M2" s="14"/>
      <c r="N2" s="14"/>
      <c r="O2" s="14"/>
      <c r="P2" s="14"/>
      <c r="Q2" s="14"/>
      <c r="R2" s="14"/>
      <c r="S2" s="16"/>
      <c r="T2" s="173"/>
      <c r="U2" s="17" t="s">
        <v>2</v>
      </c>
      <c r="V2" s="17"/>
      <c r="W2" s="17"/>
      <c r="X2" s="18"/>
      <c r="Y2" s="147" t="s">
        <v>3</v>
      </c>
      <c r="Z2" s="148"/>
      <c r="AA2" s="149"/>
      <c r="AB2" s="110" t="s">
        <v>4</v>
      </c>
      <c r="AC2" s="111"/>
      <c r="AD2" s="112"/>
      <c r="AE2" s="19"/>
      <c r="AF2" s="157" t="s">
        <v>5</v>
      </c>
      <c r="AG2" s="158"/>
      <c r="AH2" s="158"/>
      <c r="AI2" s="158"/>
      <c r="AJ2" s="158"/>
      <c r="AK2" s="158"/>
      <c r="AL2" s="158"/>
      <c r="AM2" s="158"/>
      <c r="AN2" s="158"/>
      <c r="AO2" s="158"/>
      <c r="AP2" s="158"/>
      <c r="AQ2" s="158"/>
      <c r="AR2" s="158"/>
      <c r="AS2" s="158"/>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60"/>
    </row>
    <row r="3" spans="1:92" ht="65.25" customHeight="1">
      <c r="A3" s="172"/>
      <c r="B3" s="21" t="s">
        <v>6</v>
      </c>
      <c r="C3" s="21" t="s">
        <v>7</v>
      </c>
      <c r="D3" s="22" t="s">
        <v>8</v>
      </c>
      <c r="E3" s="22" t="s">
        <v>9</v>
      </c>
      <c r="F3" s="22" t="s">
        <v>10</v>
      </c>
      <c r="G3" s="22" t="s">
        <v>11</v>
      </c>
      <c r="H3" s="22" t="s">
        <v>12</v>
      </c>
      <c r="I3" s="22" t="s">
        <v>13</v>
      </c>
      <c r="J3" s="22" t="s">
        <v>14</v>
      </c>
      <c r="K3" s="22" t="s">
        <v>15</v>
      </c>
      <c r="L3" s="22" t="s">
        <v>16</v>
      </c>
      <c r="M3" s="22" t="s">
        <v>17</v>
      </c>
      <c r="N3" s="22" t="s">
        <v>18</v>
      </c>
      <c r="O3" s="22" t="s">
        <v>19</v>
      </c>
      <c r="P3" s="22" t="s">
        <v>20</v>
      </c>
      <c r="Q3" s="22" t="s">
        <v>21</v>
      </c>
      <c r="R3" s="22" t="s">
        <v>22</v>
      </c>
      <c r="S3" s="23" t="s">
        <v>23</v>
      </c>
      <c r="T3" s="173"/>
      <c r="U3" s="24" t="s">
        <v>24</v>
      </c>
      <c r="V3" s="24" t="s">
        <v>25</v>
      </c>
      <c r="W3" s="24" t="s">
        <v>26</v>
      </c>
      <c r="Y3" s="113" t="s">
        <v>27</v>
      </c>
      <c r="Z3" s="114" t="s">
        <v>28</v>
      </c>
      <c r="AA3" s="150" t="s">
        <v>29</v>
      </c>
      <c r="AB3" s="113" t="s">
        <v>30</v>
      </c>
      <c r="AC3" s="114" t="s">
        <v>31</v>
      </c>
      <c r="AD3" s="115" t="s">
        <v>32</v>
      </c>
      <c r="AE3" s="26"/>
      <c r="AF3" s="161">
        <v>45444</v>
      </c>
      <c r="AG3" s="26">
        <f t="shared" ref="AG3:AK3" si="0">AF3+7</f>
        <v>45451</v>
      </c>
      <c r="AH3" s="26">
        <f t="shared" si="0"/>
        <v>45458</v>
      </c>
      <c r="AI3" s="26">
        <f t="shared" si="0"/>
        <v>45465</v>
      </c>
      <c r="AJ3" s="26">
        <f t="shared" si="0"/>
        <v>45472</v>
      </c>
      <c r="AK3" s="26">
        <f t="shared" si="0"/>
        <v>45479</v>
      </c>
      <c r="AL3" s="26">
        <f t="shared" ref="AL3" si="1">AK3+7</f>
        <v>45486</v>
      </c>
      <c r="AM3" s="26">
        <f t="shared" ref="AM3" si="2">AL3+7</f>
        <v>45493</v>
      </c>
      <c r="AN3" s="26">
        <f t="shared" ref="AN3" si="3">AM3+7</f>
        <v>45500</v>
      </c>
      <c r="AO3" s="26">
        <f t="shared" ref="AO3" si="4">AN3+7</f>
        <v>45507</v>
      </c>
      <c r="AP3" s="26">
        <f t="shared" ref="AP3" si="5">AO3+7</f>
        <v>45514</v>
      </c>
      <c r="AQ3" s="26">
        <f t="shared" ref="AQ3" si="6">AP3+7</f>
        <v>45521</v>
      </c>
      <c r="AR3" s="26">
        <f t="shared" ref="AR3" si="7">AQ3+7</f>
        <v>45528</v>
      </c>
      <c r="AS3" s="26">
        <f t="shared" ref="AS3" si="8">AR3+7</f>
        <v>45535</v>
      </c>
      <c r="AT3" s="26">
        <f t="shared" ref="AT3" si="9">AS3+7</f>
        <v>45542</v>
      </c>
      <c r="AU3" s="26">
        <f t="shared" ref="AU3" si="10">AT3+7</f>
        <v>45549</v>
      </c>
      <c r="AV3" s="26">
        <f t="shared" ref="AV3" si="11">AU3+7</f>
        <v>45556</v>
      </c>
      <c r="AW3" s="26">
        <f t="shared" ref="AW3" si="12">AV3+7</f>
        <v>45563</v>
      </c>
      <c r="AX3" s="26">
        <f t="shared" ref="AX3" si="13">AW3+7</f>
        <v>45570</v>
      </c>
      <c r="AY3" s="26">
        <f t="shared" ref="AY3" si="14">AX3+7</f>
        <v>45577</v>
      </c>
      <c r="AZ3" s="26">
        <f t="shared" ref="AZ3" si="15">AY3+7</f>
        <v>45584</v>
      </c>
      <c r="BA3" s="26">
        <f t="shared" ref="BA3" si="16">AZ3+7</f>
        <v>45591</v>
      </c>
      <c r="BB3" s="26">
        <f t="shared" ref="BB3" si="17">BA3+7</f>
        <v>45598</v>
      </c>
      <c r="BC3" s="26">
        <f t="shared" ref="BC3" si="18">BB3+7</f>
        <v>45605</v>
      </c>
      <c r="BD3" s="26">
        <f t="shared" ref="BD3" si="19">BC3+7</f>
        <v>45612</v>
      </c>
      <c r="BE3" s="26">
        <f t="shared" ref="BE3" si="20">BD3+7</f>
        <v>45619</v>
      </c>
      <c r="BF3" s="26">
        <f t="shared" ref="BF3" si="21">BE3+7</f>
        <v>45626</v>
      </c>
      <c r="BG3" s="26">
        <f t="shared" ref="BG3" si="22">BF3+7</f>
        <v>45633</v>
      </c>
      <c r="BH3" s="26">
        <f t="shared" ref="BH3" si="23">BG3+7</f>
        <v>45640</v>
      </c>
      <c r="BI3" s="26">
        <f t="shared" ref="BI3" si="24">BH3+7</f>
        <v>45647</v>
      </c>
      <c r="BJ3" s="26">
        <f t="shared" ref="BJ3" si="25">BI3+7</f>
        <v>45654</v>
      </c>
      <c r="BK3" s="26">
        <f t="shared" ref="BK3" si="26">BJ3+7</f>
        <v>45661</v>
      </c>
      <c r="BL3" s="26">
        <f t="shared" ref="BL3" si="27">BK3+7</f>
        <v>45668</v>
      </c>
      <c r="BM3" s="26">
        <f t="shared" ref="BM3" si="28">BL3+7</f>
        <v>45675</v>
      </c>
      <c r="BN3" s="26">
        <f t="shared" ref="BN3" si="29">BM3+7</f>
        <v>45682</v>
      </c>
      <c r="BO3" s="26">
        <f t="shared" ref="BO3" si="30">BN3+7</f>
        <v>45689</v>
      </c>
      <c r="BP3" s="26">
        <f t="shared" ref="BP3" si="31">BO3+7</f>
        <v>45696</v>
      </c>
      <c r="BQ3" s="26">
        <f t="shared" ref="BQ3" si="32">BP3+7</f>
        <v>45703</v>
      </c>
      <c r="BR3" s="26">
        <f t="shared" ref="BR3" si="33">BQ3+7</f>
        <v>45710</v>
      </c>
      <c r="BS3" s="26">
        <f t="shared" ref="BS3" si="34">BR3+7</f>
        <v>45717</v>
      </c>
      <c r="BT3" s="26">
        <f t="shared" ref="BT3" si="35">BS3+7</f>
        <v>45724</v>
      </c>
      <c r="BU3" s="26">
        <f t="shared" ref="BU3" si="36">BT3+7</f>
        <v>45731</v>
      </c>
      <c r="BV3" s="26">
        <f t="shared" ref="BV3" si="37">BU3+7</f>
        <v>45738</v>
      </c>
      <c r="BW3" s="26">
        <f t="shared" ref="BW3" si="38">BV3+7</f>
        <v>45745</v>
      </c>
      <c r="BX3" s="26">
        <f t="shared" ref="BX3" si="39">BW3+7</f>
        <v>45752</v>
      </c>
      <c r="BY3" s="26">
        <f t="shared" ref="BY3" si="40">BX3+7</f>
        <v>45759</v>
      </c>
      <c r="BZ3" s="26">
        <f t="shared" ref="BZ3" si="41">BY3+7</f>
        <v>45766</v>
      </c>
      <c r="CA3" s="26">
        <f t="shared" ref="CA3" si="42">BZ3+7</f>
        <v>45773</v>
      </c>
      <c r="CB3" s="26">
        <f t="shared" ref="CB3" si="43">CA3+7</f>
        <v>45780</v>
      </c>
      <c r="CC3" s="26">
        <f t="shared" ref="CC3" si="44">CB3+7</f>
        <v>45787</v>
      </c>
      <c r="CD3" s="26">
        <f t="shared" ref="CD3" si="45">CC3+7</f>
        <v>45794</v>
      </c>
      <c r="CE3" s="26">
        <f t="shared" ref="CE3" si="46">CD3+7</f>
        <v>45801</v>
      </c>
      <c r="CF3" s="26">
        <f t="shared" ref="CF3" si="47">CE3+7</f>
        <v>45808</v>
      </c>
      <c r="CG3" s="105" t="s">
        <v>33</v>
      </c>
      <c r="CH3" s="162" t="s">
        <v>34</v>
      </c>
      <c r="CI3" s="162" t="s">
        <v>35</v>
      </c>
      <c r="CJ3" s="162" t="s">
        <v>36</v>
      </c>
      <c r="CK3" s="162" t="s">
        <v>37</v>
      </c>
      <c r="CL3" s="162" t="s">
        <v>38</v>
      </c>
      <c r="CM3" s="162" t="s">
        <v>39</v>
      </c>
      <c r="CN3" s="163" t="s">
        <v>40</v>
      </c>
    </row>
    <row r="4" spans="1:92" ht="13.15" customHeight="1" outlineLevel="1">
      <c r="A4" s="27" t="s">
        <v>41</v>
      </c>
      <c r="B4" s="28"/>
      <c r="C4" s="28"/>
      <c r="D4" s="29">
        <v>100</v>
      </c>
      <c r="E4" s="29">
        <v>1</v>
      </c>
      <c r="F4" s="29">
        <v>20</v>
      </c>
      <c r="G4" s="29">
        <v>200</v>
      </c>
      <c r="H4" s="29">
        <v>0.65</v>
      </c>
      <c r="I4" s="29">
        <v>1.5</v>
      </c>
      <c r="J4" s="29">
        <v>1</v>
      </c>
      <c r="K4" s="29">
        <v>1500</v>
      </c>
      <c r="L4" s="29">
        <v>75</v>
      </c>
      <c r="M4" s="29">
        <v>4500</v>
      </c>
      <c r="N4" s="29">
        <v>500</v>
      </c>
      <c r="O4" s="29">
        <v>800</v>
      </c>
      <c r="P4" s="29">
        <v>200</v>
      </c>
      <c r="Q4" s="29">
        <v>300</v>
      </c>
      <c r="R4" s="29">
        <v>300</v>
      </c>
      <c r="S4" s="30">
        <v>1</v>
      </c>
      <c r="T4" s="31"/>
      <c r="U4" s="32">
        <f>35*40*52*1.28</f>
        <v>93184</v>
      </c>
      <c r="V4" s="32">
        <v>105000</v>
      </c>
      <c r="W4" s="32"/>
      <c r="X4" s="33"/>
      <c r="Y4" s="116"/>
      <c r="Z4" s="117"/>
      <c r="AA4" s="151"/>
      <c r="AB4" s="116"/>
      <c r="AC4" s="117"/>
      <c r="AD4" s="118"/>
      <c r="AE4" s="34"/>
      <c r="AF4" s="106"/>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106"/>
      <c r="CH4" s="34"/>
      <c r="CI4" s="34"/>
      <c r="CJ4" s="34"/>
      <c r="CK4" s="34"/>
      <c r="CL4" s="34"/>
      <c r="CM4" s="34"/>
      <c r="CN4" s="164"/>
    </row>
    <row r="5" spans="1:92" ht="9" customHeight="1">
      <c r="A5" s="27"/>
      <c r="B5" s="28"/>
      <c r="C5" s="28"/>
      <c r="S5" s="35"/>
      <c r="T5" s="31"/>
      <c r="U5" s="33"/>
      <c r="V5" s="33"/>
      <c r="W5" s="33"/>
      <c r="X5" s="33"/>
      <c r="Y5" s="119"/>
      <c r="Z5" s="120"/>
      <c r="AA5" s="121"/>
      <c r="AB5" s="119"/>
      <c r="AC5" s="120"/>
      <c r="AD5" s="121"/>
      <c r="AE5" s="36"/>
      <c r="AF5" s="107"/>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107"/>
      <c r="CH5" s="36"/>
      <c r="CI5" s="36"/>
      <c r="CJ5" s="36"/>
      <c r="CK5" s="36"/>
      <c r="CL5" s="36"/>
      <c r="CM5" s="36"/>
      <c r="CN5" s="165"/>
    </row>
    <row r="6" spans="1:92" ht="24" customHeight="1">
      <c r="A6" s="89" t="s">
        <v>42</v>
      </c>
      <c r="B6" s="90"/>
      <c r="C6" s="90"/>
      <c r="D6" s="88"/>
      <c r="E6" s="88"/>
      <c r="F6" s="88"/>
      <c r="G6" s="88"/>
      <c r="H6" s="88"/>
      <c r="I6" s="88"/>
      <c r="J6" s="88"/>
      <c r="K6" s="88"/>
      <c r="L6" s="88"/>
      <c r="M6" s="88"/>
      <c r="N6" s="88"/>
      <c r="O6" s="88"/>
      <c r="P6" s="88"/>
      <c r="Q6" s="88"/>
      <c r="R6" s="88"/>
      <c r="S6" s="88"/>
      <c r="T6" s="37"/>
      <c r="U6" s="88"/>
      <c r="V6" s="88"/>
      <c r="W6" s="88"/>
      <c r="X6" s="38"/>
      <c r="Y6" s="122"/>
      <c r="Z6" s="123"/>
      <c r="AA6" s="124"/>
      <c r="AB6" s="122"/>
      <c r="AC6" s="123"/>
      <c r="AD6" s="124"/>
      <c r="AE6" s="36"/>
      <c r="AF6" s="107"/>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107"/>
      <c r="CH6" s="36"/>
      <c r="CI6" s="36"/>
      <c r="CJ6" s="36"/>
      <c r="CK6" s="36"/>
      <c r="CL6" s="36"/>
      <c r="CM6" s="36"/>
      <c r="CN6" s="165"/>
    </row>
    <row r="7" spans="1:92" ht="18.75">
      <c r="A7" s="97" t="s">
        <v>43</v>
      </c>
      <c r="B7" s="98"/>
      <c r="C7" s="98"/>
      <c r="D7" s="99"/>
      <c r="E7" s="99"/>
      <c r="F7" s="99"/>
      <c r="G7" s="98"/>
      <c r="H7" s="98"/>
      <c r="I7" s="98"/>
      <c r="J7" s="98"/>
      <c r="K7" s="98"/>
      <c r="L7" s="98"/>
      <c r="M7" s="98"/>
      <c r="N7" s="98"/>
      <c r="O7" s="98"/>
      <c r="P7" s="98"/>
      <c r="Q7" s="98"/>
      <c r="R7" s="98"/>
      <c r="S7" s="98"/>
      <c r="T7" s="37"/>
      <c r="U7" s="100"/>
      <c r="V7" s="100"/>
      <c r="W7" s="100"/>
      <c r="X7" s="41"/>
      <c r="Y7" s="125">
        <f>_xlfn.AGGREGATE(9,3,Y8:Y17)</f>
        <v>24300</v>
      </c>
      <c r="Z7" s="96">
        <f>_xlfn.AGGREGATE(9,3,Z8:Z17)</f>
        <v>57092</v>
      </c>
      <c r="AA7" s="126">
        <f>_xlfn.AGGREGATE(9,3,AA8:AA17)</f>
        <v>81392</v>
      </c>
      <c r="AB7" s="125">
        <f t="shared" ref="AB7:AD7" si="48">_xlfn.AGGREGATE(9,3,AB8:AB17)</f>
        <v>81392</v>
      </c>
      <c r="AC7" s="96">
        <f t="shared" si="48"/>
        <v>0</v>
      </c>
      <c r="AD7" s="126">
        <f t="shared" si="48"/>
        <v>0</v>
      </c>
      <c r="AE7" s="42"/>
      <c r="AF7" s="108"/>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108"/>
      <c r="CH7" s="42"/>
      <c r="CI7" s="42"/>
      <c r="CJ7" s="42"/>
      <c r="CK7" s="42"/>
      <c r="CL7" s="42"/>
      <c r="CM7" s="42"/>
      <c r="CN7" s="166"/>
    </row>
    <row r="8" spans="1:92" ht="18.75">
      <c r="A8" s="93" t="s">
        <v>44</v>
      </c>
      <c r="B8" s="94"/>
      <c r="C8" s="94"/>
      <c r="D8" s="95"/>
      <c r="E8" s="95"/>
      <c r="F8" s="95"/>
      <c r="G8" s="94"/>
      <c r="H8" s="94"/>
      <c r="I8" s="94"/>
      <c r="J8" s="94"/>
      <c r="K8" s="94"/>
      <c r="L8" s="94"/>
      <c r="M8" s="94"/>
      <c r="N8" s="94"/>
      <c r="O8" s="94"/>
      <c r="P8" s="94"/>
      <c r="Q8" s="94"/>
      <c r="R8" s="94"/>
      <c r="S8" s="94"/>
      <c r="T8" s="37"/>
      <c r="U8" s="92"/>
      <c r="V8" s="92"/>
      <c r="W8" s="92"/>
      <c r="X8" s="41"/>
      <c r="Y8" s="127"/>
      <c r="Z8" s="91"/>
      <c r="AA8" s="128"/>
      <c r="AB8" s="127"/>
      <c r="AC8" s="91"/>
      <c r="AD8" s="128"/>
      <c r="AE8" s="42"/>
      <c r="AF8" s="108"/>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108"/>
      <c r="CH8" s="42"/>
      <c r="CI8" s="42"/>
      <c r="CJ8" s="42"/>
      <c r="CK8" s="42"/>
      <c r="CL8" s="42"/>
      <c r="CM8" s="42"/>
      <c r="CN8" s="166"/>
    </row>
    <row r="9" spans="1:92">
      <c r="A9" s="43" t="s">
        <v>45</v>
      </c>
      <c r="B9" s="87">
        <v>6</v>
      </c>
      <c r="C9" s="87"/>
      <c r="D9" s="39" t="str">
        <f t="shared" ref="D9:F11" si="49">IFERROR(SUMPRODUCT($C9,$B9,D$4),"n/a")</f>
        <v>n/a</v>
      </c>
      <c r="E9" s="39" t="str">
        <f t="shared" si="49"/>
        <v>n/a</v>
      </c>
      <c r="F9" s="39" t="str">
        <f t="shared" si="49"/>
        <v>n/a</v>
      </c>
      <c r="T9" s="40"/>
      <c r="U9" s="86">
        <f>1*B9/12</f>
        <v>0.5</v>
      </c>
      <c r="V9" s="41">
        <f>0.2*B9/12</f>
        <v>0.10000000000000002</v>
      </c>
      <c r="W9" s="41"/>
      <c r="X9" s="41"/>
      <c r="Y9" s="129">
        <f>SUMPRODUCT($D$4:$S$4,D9:S9)</f>
        <v>0</v>
      </c>
      <c r="Z9" s="45">
        <f>SUMPRODUCT($U$4:$W$4,$U9:$W9)</f>
        <v>57092</v>
      </c>
      <c r="AA9" s="152">
        <f t="shared" ref="AA9" si="50">SUM(Y9:Z9)</f>
        <v>57092</v>
      </c>
      <c r="AB9" s="129">
        <f>AA9</f>
        <v>57092</v>
      </c>
      <c r="AC9" s="45">
        <v>0</v>
      </c>
      <c r="AD9" s="130">
        <v>0</v>
      </c>
      <c r="AE9" s="42"/>
      <c r="AF9" s="108">
        <v>1</v>
      </c>
      <c r="AG9" s="42">
        <v>1</v>
      </c>
      <c r="AH9" s="42">
        <v>1</v>
      </c>
      <c r="AI9" s="42">
        <v>1</v>
      </c>
      <c r="AJ9" s="42">
        <v>1</v>
      </c>
      <c r="AK9" s="42">
        <v>1</v>
      </c>
      <c r="AL9" s="42">
        <v>1</v>
      </c>
      <c r="AM9" s="42">
        <v>1</v>
      </c>
      <c r="AN9" s="42">
        <v>1</v>
      </c>
      <c r="AO9" s="42">
        <v>1</v>
      </c>
      <c r="AP9" s="42">
        <v>1</v>
      </c>
      <c r="AQ9" s="42">
        <v>1</v>
      </c>
      <c r="AR9" s="42">
        <v>1</v>
      </c>
      <c r="AS9" s="42">
        <v>1</v>
      </c>
      <c r="AT9" s="42">
        <v>1</v>
      </c>
      <c r="AU9" s="42">
        <v>1</v>
      </c>
      <c r="AV9" s="42">
        <v>1</v>
      </c>
      <c r="AW9" s="42">
        <v>1</v>
      </c>
      <c r="AX9" s="42">
        <v>1</v>
      </c>
      <c r="AY9" s="42">
        <v>1</v>
      </c>
      <c r="AZ9" s="42">
        <v>1</v>
      </c>
      <c r="BA9" s="42">
        <v>1</v>
      </c>
      <c r="BB9" s="42">
        <v>1</v>
      </c>
      <c r="BC9" s="42">
        <v>1</v>
      </c>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108"/>
      <c r="CH9" s="42"/>
      <c r="CI9" s="42"/>
      <c r="CJ9" s="42"/>
      <c r="CK9" s="42"/>
      <c r="CL9" s="42"/>
      <c r="CM9" s="42"/>
      <c r="CN9" s="166"/>
    </row>
    <row r="10" spans="1:92">
      <c r="A10" s="43" t="s">
        <v>46</v>
      </c>
      <c r="B10" s="87">
        <v>6</v>
      </c>
      <c r="C10" s="87"/>
      <c r="D10" s="39" t="str">
        <f t="shared" si="49"/>
        <v>n/a</v>
      </c>
      <c r="E10" s="39" t="str">
        <f t="shared" si="49"/>
        <v>n/a</v>
      </c>
      <c r="F10" s="39" t="str">
        <f t="shared" si="49"/>
        <v>n/a</v>
      </c>
      <c r="K10" s="13">
        <f>B10</f>
        <v>6</v>
      </c>
      <c r="L10" s="13">
        <v>12</v>
      </c>
      <c r="M10" s="13">
        <v>1</v>
      </c>
      <c r="S10" s="13">
        <f>300*B10/12</f>
        <v>150</v>
      </c>
      <c r="T10" s="40"/>
      <c r="U10" s="44"/>
      <c r="V10" s="44"/>
      <c r="W10" s="42"/>
      <c r="X10" s="41"/>
      <c r="Y10" s="129">
        <f t="shared" ref="Y10:Y11" si="51">SUMPRODUCT($D$4:$S$4,D10:S10)</f>
        <v>14550</v>
      </c>
      <c r="Z10" s="45">
        <f>SUMPRODUCT($U$4:$W$4,$U10:$W10)</f>
        <v>0</v>
      </c>
      <c r="AA10" s="152">
        <f>SUM(Y10:Z10)</f>
        <v>14550</v>
      </c>
      <c r="AB10" s="129">
        <f>AA10</f>
        <v>14550</v>
      </c>
      <c r="AC10" s="45">
        <v>0</v>
      </c>
      <c r="AD10" s="130">
        <v>0</v>
      </c>
      <c r="AE10" s="42"/>
      <c r="AF10" s="108">
        <v>1</v>
      </c>
      <c r="AG10" s="42">
        <v>1</v>
      </c>
      <c r="AH10" s="42">
        <v>1</v>
      </c>
      <c r="AI10" s="42">
        <v>1</v>
      </c>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108"/>
      <c r="CH10" s="42"/>
      <c r="CI10" s="42"/>
      <c r="CJ10" s="42"/>
      <c r="CK10" s="42"/>
      <c r="CL10" s="42"/>
      <c r="CM10" s="42"/>
      <c r="CN10" s="166"/>
    </row>
    <row r="11" spans="1:92" ht="14.45" customHeight="1">
      <c r="A11" s="43" t="s">
        <v>47</v>
      </c>
      <c r="B11" s="87">
        <v>6</v>
      </c>
      <c r="C11" s="87"/>
      <c r="D11" s="39" t="str">
        <f t="shared" si="49"/>
        <v>n/a</v>
      </c>
      <c r="E11" s="39" t="str">
        <f t="shared" si="49"/>
        <v>n/a</v>
      </c>
      <c r="F11" s="39" t="str">
        <f t="shared" si="49"/>
        <v>n/a</v>
      </c>
      <c r="S11" s="13">
        <f>800*B11/12</f>
        <v>400</v>
      </c>
      <c r="T11" s="40"/>
      <c r="U11" s="44"/>
      <c r="V11" s="41"/>
      <c r="W11" s="41"/>
      <c r="X11" s="41"/>
      <c r="Y11" s="129">
        <f t="shared" si="51"/>
        <v>400</v>
      </c>
      <c r="Z11" s="45">
        <f>SUMPRODUCT($U$4:$W$4,$U11:$W11)</f>
        <v>0</v>
      </c>
      <c r="AA11" s="152">
        <f>SUM(Y11:Z11)</f>
        <v>400</v>
      </c>
      <c r="AB11" s="129">
        <f>AA11</f>
        <v>400</v>
      </c>
      <c r="AC11" s="45">
        <v>0</v>
      </c>
      <c r="AD11" s="130">
        <v>0</v>
      </c>
      <c r="AE11" s="42"/>
      <c r="AF11" s="108"/>
      <c r="AG11" s="42"/>
      <c r="AH11" s="42">
        <v>1</v>
      </c>
      <c r="AI11" s="42">
        <v>1</v>
      </c>
      <c r="AJ11" s="42">
        <v>1</v>
      </c>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108"/>
      <c r="CH11" s="42"/>
      <c r="CI11" s="42"/>
      <c r="CJ11" s="42"/>
      <c r="CK11" s="42"/>
      <c r="CL11" s="42"/>
      <c r="CM11" s="42"/>
      <c r="CN11" s="166"/>
    </row>
    <row r="12" spans="1:92" ht="18.75">
      <c r="A12" s="93" t="s">
        <v>48</v>
      </c>
      <c r="B12" s="94"/>
      <c r="C12" s="94"/>
      <c r="D12" s="95"/>
      <c r="E12" s="95"/>
      <c r="F12" s="95"/>
      <c r="G12" s="94"/>
      <c r="H12" s="94"/>
      <c r="I12" s="94"/>
      <c r="J12" s="94"/>
      <c r="K12" s="94"/>
      <c r="L12" s="94"/>
      <c r="M12" s="94"/>
      <c r="N12" s="94"/>
      <c r="O12" s="94"/>
      <c r="P12" s="94"/>
      <c r="Q12" s="94"/>
      <c r="R12" s="94"/>
      <c r="S12" s="94"/>
      <c r="T12" s="37"/>
      <c r="U12" s="92"/>
      <c r="V12" s="92"/>
      <c r="W12" s="92"/>
      <c r="X12" s="41"/>
      <c r="Y12" s="127"/>
      <c r="Z12" s="91"/>
      <c r="AA12" s="128"/>
      <c r="AB12" s="127"/>
      <c r="AC12" s="91"/>
      <c r="AD12" s="128"/>
      <c r="AE12" s="42"/>
      <c r="AF12" s="108"/>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108"/>
      <c r="CH12" s="42"/>
      <c r="CI12" s="42"/>
      <c r="CJ12" s="42"/>
      <c r="CK12" s="42"/>
      <c r="CL12" s="42"/>
      <c r="CM12" s="42"/>
      <c r="CN12" s="166"/>
    </row>
    <row r="13" spans="1:92" ht="14.45" customHeight="1">
      <c r="A13" s="43" t="s">
        <v>49</v>
      </c>
      <c r="B13" s="87"/>
      <c r="C13" s="87"/>
      <c r="D13" s="39" t="str">
        <f t="shared" ref="D13:F17" si="52">IFERROR(SUMPRODUCT($C13,$B13,D$4),"n/a")</f>
        <v>n/a</v>
      </c>
      <c r="E13" s="39" t="str">
        <f t="shared" si="52"/>
        <v>n/a</v>
      </c>
      <c r="F13" s="39" t="str">
        <f t="shared" si="52"/>
        <v>n/a</v>
      </c>
      <c r="S13" s="13">
        <v>800</v>
      </c>
      <c r="T13" s="40"/>
      <c r="U13" s="44"/>
      <c r="V13" s="41"/>
      <c r="W13" s="41"/>
      <c r="X13" s="41"/>
      <c r="Y13" s="129">
        <f t="shared" ref="Y13:Y17" si="53">SUMPRODUCT($D$4:$S$4,D13:S13)</f>
        <v>800</v>
      </c>
      <c r="Z13" s="45">
        <f>SUMPRODUCT($U$4:$W$4,$U13:$W13)</f>
        <v>0</v>
      </c>
      <c r="AA13" s="152">
        <f t="shared" ref="AA13:AA43" si="54">SUM(Y13:Z13)</f>
        <v>800</v>
      </c>
      <c r="AB13" s="129">
        <f>AA13</f>
        <v>800</v>
      </c>
      <c r="AC13" s="45">
        <v>0</v>
      </c>
      <c r="AD13" s="130">
        <v>0</v>
      </c>
      <c r="AE13" s="42"/>
      <c r="AF13" s="108"/>
      <c r="AG13" s="42"/>
      <c r="AH13" s="42"/>
      <c r="AI13" s="42"/>
      <c r="AJ13" s="42">
        <v>1</v>
      </c>
      <c r="AK13" s="42">
        <v>1</v>
      </c>
      <c r="AL13" s="42">
        <v>1</v>
      </c>
      <c r="AM13" s="42">
        <v>1</v>
      </c>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108"/>
      <c r="CH13" s="42"/>
      <c r="CI13" s="42"/>
      <c r="CJ13" s="42"/>
      <c r="CK13" s="42"/>
      <c r="CL13" s="42"/>
      <c r="CM13" s="42"/>
      <c r="CN13" s="166"/>
    </row>
    <row r="14" spans="1:92" ht="15">
      <c r="A14" s="43" t="s">
        <v>50</v>
      </c>
      <c r="B14" s="87"/>
      <c r="C14" s="87"/>
      <c r="D14" s="39" t="str">
        <f t="shared" si="52"/>
        <v>n/a</v>
      </c>
      <c r="E14" s="39" t="str">
        <f t="shared" si="52"/>
        <v>n/a</v>
      </c>
      <c r="F14" s="39" t="str">
        <f t="shared" si="52"/>
        <v>n/a</v>
      </c>
      <c r="T14" s="40"/>
      <c r="U14" s="46"/>
      <c r="V14" s="46"/>
      <c r="W14" s="46"/>
      <c r="X14" s="41"/>
      <c r="Y14" s="129">
        <f t="shared" si="53"/>
        <v>0</v>
      </c>
      <c r="Z14" s="45">
        <f>SUMPRODUCT($U$4:$W$4,$U14:$W14)</f>
        <v>0</v>
      </c>
      <c r="AA14" s="152">
        <f t="shared" si="54"/>
        <v>0</v>
      </c>
      <c r="AB14" s="129">
        <f>AA14</f>
        <v>0</v>
      </c>
      <c r="AC14" s="45">
        <v>0</v>
      </c>
      <c r="AD14" s="130">
        <v>0</v>
      </c>
      <c r="AE14" s="47"/>
      <c r="AF14" s="108"/>
      <c r="AG14" s="42"/>
      <c r="AH14" s="42"/>
      <c r="AI14" s="42"/>
      <c r="AJ14" s="42">
        <v>1</v>
      </c>
      <c r="AK14" s="42">
        <v>1</v>
      </c>
      <c r="AL14" s="42">
        <v>1</v>
      </c>
      <c r="AM14" s="42">
        <v>1</v>
      </c>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108"/>
      <c r="CH14" s="42"/>
      <c r="CI14" s="42"/>
      <c r="CJ14" s="42"/>
      <c r="CK14" s="42"/>
      <c r="CL14" s="42"/>
      <c r="CM14" s="42"/>
      <c r="CN14" s="166"/>
    </row>
    <row r="15" spans="1:92">
      <c r="A15" s="43" t="s">
        <v>51</v>
      </c>
      <c r="B15" s="87"/>
      <c r="C15" s="87"/>
      <c r="D15" s="39" t="str">
        <f t="shared" si="52"/>
        <v>n/a</v>
      </c>
      <c r="E15" s="39" t="str">
        <f t="shared" si="52"/>
        <v>n/a</v>
      </c>
      <c r="F15" s="39" t="str">
        <f t="shared" si="52"/>
        <v>n/a</v>
      </c>
      <c r="P15" s="13">
        <v>4</v>
      </c>
      <c r="T15" s="40"/>
      <c r="U15" s="44"/>
      <c r="V15" s="41"/>
      <c r="W15" s="41"/>
      <c r="X15" s="41"/>
      <c r="Y15" s="129">
        <f t="shared" si="53"/>
        <v>800</v>
      </c>
      <c r="Z15" s="45">
        <f>SUMPRODUCT($U$4:$W$4,$U15:$W15)</f>
        <v>0</v>
      </c>
      <c r="AA15" s="152">
        <f t="shared" si="54"/>
        <v>800</v>
      </c>
      <c r="AB15" s="129">
        <f>AA15</f>
        <v>800</v>
      </c>
      <c r="AC15" s="45">
        <v>0</v>
      </c>
      <c r="AD15" s="130">
        <v>0</v>
      </c>
      <c r="AE15" s="42"/>
      <c r="AF15" s="108"/>
      <c r="AG15" s="42"/>
      <c r="AH15" s="42"/>
      <c r="AI15" s="42"/>
      <c r="AJ15" s="42"/>
      <c r="AK15" s="42"/>
      <c r="AL15" s="42">
        <v>1</v>
      </c>
      <c r="AM15" s="42">
        <v>1</v>
      </c>
      <c r="AN15" s="42">
        <v>1</v>
      </c>
      <c r="AO15" s="42">
        <v>1</v>
      </c>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108"/>
      <c r="CH15" s="42"/>
      <c r="CI15" s="42"/>
      <c r="CJ15" s="42"/>
      <c r="CK15" s="42"/>
      <c r="CL15" s="42"/>
      <c r="CM15" s="42"/>
      <c r="CN15" s="166"/>
    </row>
    <row r="16" spans="1:92">
      <c r="A16" s="43" t="s">
        <v>52</v>
      </c>
      <c r="B16" s="87"/>
      <c r="C16" s="87"/>
      <c r="D16" s="39" t="str">
        <f t="shared" si="52"/>
        <v>n/a</v>
      </c>
      <c r="E16" s="39" t="str">
        <f t="shared" si="52"/>
        <v>n/a</v>
      </c>
      <c r="F16" s="39" t="str">
        <f t="shared" si="52"/>
        <v>n/a</v>
      </c>
      <c r="I16" s="13">
        <v>500</v>
      </c>
      <c r="J16" s="13">
        <v>1000</v>
      </c>
      <c r="S16" s="13">
        <v>5000</v>
      </c>
      <c r="T16" s="40"/>
      <c r="U16" s="48"/>
      <c r="V16" s="41"/>
      <c r="W16" s="41"/>
      <c r="X16" s="41"/>
      <c r="Y16" s="129">
        <f t="shared" si="53"/>
        <v>6750</v>
      </c>
      <c r="Z16" s="45">
        <f>SUMPRODUCT($U$4:$W$4,$U16:$W16)</f>
        <v>0</v>
      </c>
      <c r="AA16" s="152">
        <f t="shared" si="54"/>
        <v>6750</v>
      </c>
      <c r="AB16" s="129">
        <f>AA16</f>
        <v>6750</v>
      </c>
      <c r="AC16" s="45">
        <v>0</v>
      </c>
      <c r="AD16" s="130">
        <v>0</v>
      </c>
      <c r="AE16" s="42"/>
      <c r="AF16" s="108"/>
      <c r="AG16" s="42"/>
      <c r="AH16" s="42"/>
      <c r="AI16" s="42"/>
      <c r="AJ16" s="42"/>
      <c r="AK16" s="42"/>
      <c r="AL16" s="42"/>
      <c r="AM16" s="42"/>
      <c r="AN16" s="42"/>
      <c r="AO16" s="42"/>
      <c r="AP16" s="42">
        <v>1</v>
      </c>
      <c r="AQ16" s="42">
        <v>1</v>
      </c>
      <c r="AR16" s="42">
        <v>1</v>
      </c>
      <c r="AS16" s="42">
        <v>1</v>
      </c>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108"/>
      <c r="CH16" s="42"/>
      <c r="CI16" s="42"/>
      <c r="CJ16" s="42"/>
      <c r="CK16" s="42"/>
      <c r="CL16" s="42"/>
      <c r="CM16" s="42"/>
      <c r="CN16" s="166"/>
    </row>
    <row r="17" spans="1:92">
      <c r="A17" s="43" t="s">
        <v>53</v>
      </c>
      <c r="B17" s="87"/>
      <c r="C17" s="87"/>
      <c r="D17" s="39" t="str">
        <f t="shared" si="52"/>
        <v>n/a</v>
      </c>
      <c r="E17" s="39" t="str">
        <f t="shared" si="52"/>
        <v>n/a</v>
      </c>
      <c r="F17" s="39" t="str">
        <f t="shared" si="52"/>
        <v>n/a</v>
      </c>
      <c r="J17" s="13">
        <v>500</v>
      </c>
      <c r="N17" s="13">
        <v>1</v>
      </c>
      <c r="T17" s="40"/>
      <c r="U17" s="48"/>
      <c r="V17" s="41"/>
      <c r="W17" s="41"/>
      <c r="X17" s="41"/>
      <c r="Y17" s="129">
        <f t="shared" si="53"/>
        <v>1000</v>
      </c>
      <c r="Z17" s="45">
        <f>SUMPRODUCT($U$4:$W$4,$U17:$W17)</f>
        <v>0</v>
      </c>
      <c r="AA17" s="152">
        <f t="shared" si="54"/>
        <v>1000</v>
      </c>
      <c r="AB17" s="129">
        <f>AA17</f>
        <v>1000</v>
      </c>
      <c r="AC17" s="45">
        <v>0</v>
      </c>
      <c r="AD17" s="130">
        <v>0</v>
      </c>
      <c r="AE17" s="42"/>
      <c r="AF17" s="108"/>
      <c r="AG17" s="42"/>
      <c r="AH17" s="42"/>
      <c r="AI17" s="42"/>
      <c r="AJ17" s="42"/>
      <c r="AK17" s="42"/>
      <c r="AL17" s="42"/>
      <c r="AM17" s="42"/>
      <c r="AN17" s="42"/>
      <c r="AO17" s="42"/>
      <c r="AP17" s="42"/>
      <c r="AQ17" s="42"/>
      <c r="AR17" s="42"/>
      <c r="AS17" s="42"/>
      <c r="AT17" s="42">
        <v>1</v>
      </c>
      <c r="AU17" s="42">
        <v>1</v>
      </c>
      <c r="AV17" s="42">
        <v>1</v>
      </c>
      <c r="AW17" s="42">
        <v>1</v>
      </c>
      <c r="AX17" s="42">
        <v>1</v>
      </c>
      <c r="AY17" s="42">
        <v>1</v>
      </c>
      <c r="AZ17" s="42">
        <v>1</v>
      </c>
      <c r="BA17" s="42">
        <v>1</v>
      </c>
      <c r="BB17" s="42">
        <v>1</v>
      </c>
      <c r="BC17" s="42">
        <v>1</v>
      </c>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108"/>
      <c r="CH17" s="42"/>
      <c r="CI17" s="42"/>
      <c r="CJ17" s="42"/>
      <c r="CK17" s="42"/>
      <c r="CL17" s="42"/>
      <c r="CM17" s="42"/>
      <c r="CN17" s="166"/>
    </row>
    <row r="18" spans="1:92" ht="18.75">
      <c r="A18" s="97" t="s">
        <v>54</v>
      </c>
      <c r="B18" s="98"/>
      <c r="C18" s="98"/>
      <c r="D18" s="99"/>
      <c r="E18" s="99"/>
      <c r="F18" s="99"/>
      <c r="G18" s="98"/>
      <c r="H18" s="98"/>
      <c r="I18" s="98"/>
      <c r="J18" s="98"/>
      <c r="K18" s="98"/>
      <c r="L18" s="98"/>
      <c r="M18" s="98"/>
      <c r="N18" s="98"/>
      <c r="O18" s="98"/>
      <c r="P18" s="98"/>
      <c r="Q18" s="98"/>
      <c r="R18" s="98"/>
      <c r="S18" s="98"/>
      <c r="T18" s="37"/>
      <c r="U18" s="100"/>
      <c r="V18" s="100"/>
      <c r="W18" s="100"/>
      <c r="X18" s="41"/>
      <c r="Y18" s="125">
        <f>_xlfn.AGGREGATE(9,3,Y23:Y39)</f>
        <v>73462.5</v>
      </c>
      <c r="Z18" s="96">
        <f>_xlfn.AGGREGATE(9,3,Z23:Z39)</f>
        <v>0</v>
      </c>
      <c r="AA18" s="126">
        <f>_xlfn.AGGREGATE(9,3,AA23:AA39)</f>
        <v>73462.5</v>
      </c>
      <c r="AB18" s="125">
        <f t="shared" ref="AB18:AD18" si="55">_xlfn.AGGREGATE(9,3,AB23:AB39)</f>
        <v>61075.833333333336</v>
      </c>
      <c r="AC18" s="96">
        <f t="shared" si="55"/>
        <v>6193.333333333333</v>
      </c>
      <c r="AD18" s="126">
        <f t="shared" si="55"/>
        <v>6193.333333333333</v>
      </c>
      <c r="AE18" s="42"/>
      <c r="AF18" s="108"/>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108"/>
      <c r="CH18" s="42"/>
      <c r="CI18" s="42"/>
      <c r="CJ18" s="42"/>
      <c r="CK18" s="42"/>
      <c r="CL18" s="42"/>
      <c r="CM18" s="42"/>
      <c r="CN18" s="166"/>
    </row>
    <row r="19" spans="1:92" ht="18.75">
      <c r="A19" s="93" t="s">
        <v>44</v>
      </c>
      <c r="B19" s="94"/>
      <c r="C19" s="94"/>
      <c r="D19" s="95"/>
      <c r="E19" s="95"/>
      <c r="F19" s="95"/>
      <c r="G19" s="94"/>
      <c r="H19" s="94"/>
      <c r="I19" s="94"/>
      <c r="J19" s="94"/>
      <c r="K19" s="94"/>
      <c r="L19" s="94"/>
      <c r="M19" s="94"/>
      <c r="N19" s="94"/>
      <c r="O19" s="94"/>
      <c r="P19" s="94"/>
      <c r="Q19" s="94"/>
      <c r="R19" s="94"/>
      <c r="S19" s="94"/>
      <c r="T19" s="37"/>
      <c r="U19" s="92"/>
      <c r="V19" s="92"/>
      <c r="W19" s="92"/>
      <c r="X19" s="41"/>
      <c r="Y19" s="127"/>
      <c r="Z19" s="91"/>
      <c r="AA19" s="128"/>
      <c r="AB19" s="127"/>
      <c r="AC19" s="91"/>
      <c r="AD19" s="128"/>
      <c r="AE19" s="42"/>
      <c r="AF19" s="108"/>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108"/>
      <c r="CH19" s="42"/>
      <c r="CI19" s="42"/>
      <c r="CJ19" s="42"/>
      <c r="CK19" s="42"/>
      <c r="CL19" s="42"/>
      <c r="CM19" s="42"/>
      <c r="CN19" s="166"/>
    </row>
    <row r="20" spans="1:92">
      <c r="A20" s="43" t="s">
        <v>45</v>
      </c>
      <c r="B20" s="87">
        <v>30</v>
      </c>
      <c r="C20" s="87"/>
      <c r="D20" s="39" t="str">
        <f t="shared" ref="D20:F22" si="56">IFERROR(SUMPRODUCT($C20,$B20,D$4),"n/a")</f>
        <v>n/a</v>
      </c>
      <c r="E20" s="39" t="str">
        <f t="shared" si="56"/>
        <v>n/a</v>
      </c>
      <c r="F20" s="39" t="str">
        <f t="shared" si="56"/>
        <v>n/a</v>
      </c>
      <c r="T20" s="40"/>
      <c r="U20" s="86">
        <f>1*B20/12</f>
        <v>2.5</v>
      </c>
      <c r="V20" s="41">
        <f>0.1*B20/12</f>
        <v>0.25</v>
      </c>
      <c r="W20" s="41"/>
      <c r="X20" s="41"/>
      <c r="Y20" s="129">
        <f t="shared" ref="Y20:Y22" si="57">SUMPRODUCT($D$4:$S$4,D20:S20)</f>
        <v>0</v>
      </c>
      <c r="Z20" s="45">
        <f t="shared" ref="Z20" si="58">SUMPRODUCT($U$4:$W$4,$U20:$W20)</f>
        <v>259210</v>
      </c>
      <c r="AA20" s="152">
        <f t="shared" ref="AA20" si="59">SUM(Y20:Z20)</f>
        <v>259210</v>
      </c>
      <c r="AB20" s="129">
        <f>AA20*6/B20</f>
        <v>51842</v>
      </c>
      <c r="AC20" s="45">
        <f>AA20*12/B20</f>
        <v>103684</v>
      </c>
      <c r="AD20" s="130">
        <f>AA20*12/B20</f>
        <v>103684</v>
      </c>
      <c r="AE20" s="42"/>
      <c r="AF20" s="108"/>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v>1</v>
      </c>
      <c r="BE20" s="42">
        <v>1</v>
      </c>
      <c r="BF20" s="42">
        <v>1</v>
      </c>
      <c r="BG20" s="42">
        <v>1</v>
      </c>
      <c r="BH20" s="42">
        <v>1</v>
      </c>
      <c r="BI20" s="42">
        <v>1</v>
      </c>
      <c r="BJ20" s="42">
        <v>1</v>
      </c>
      <c r="BK20" s="42">
        <v>1</v>
      </c>
      <c r="BL20" s="42">
        <v>1</v>
      </c>
      <c r="BM20" s="42">
        <v>1</v>
      </c>
      <c r="BN20" s="42">
        <v>1</v>
      </c>
      <c r="BO20" s="42">
        <v>1</v>
      </c>
      <c r="BP20" s="42">
        <v>1</v>
      </c>
      <c r="BQ20" s="42">
        <v>1</v>
      </c>
      <c r="BR20" s="42">
        <v>1</v>
      </c>
      <c r="BS20" s="42">
        <v>1</v>
      </c>
      <c r="BT20" s="42">
        <v>1</v>
      </c>
      <c r="BU20" s="42">
        <v>1</v>
      </c>
      <c r="BV20" s="42">
        <v>1</v>
      </c>
      <c r="BW20" s="42">
        <v>1</v>
      </c>
      <c r="BX20" s="42">
        <v>1</v>
      </c>
      <c r="BY20" s="42">
        <v>1</v>
      </c>
      <c r="BZ20" s="42">
        <v>1</v>
      </c>
      <c r="CA20" s="42">
        <v>1</v>
      </c>
      <c r="CB20" s="42">
        <v>1</v>
      </c>
      <c r="CC20" s="42">
        <v>1</v>
      </c>
      <c r="CD20" s="42">
        <v>1</v>
      </c>
      <c r="CE20" s="42">
        <v>1</v>
      </c>
      <c r="CF20" s="42">
        <v>1</v>
      </c>
      <c r="CG20" s="108">
        <v>1</v>
      </c>
      <c r="CH20" s="42">
        <v>1</v>
      </c>
      <c r="CI20" s="42">
        <v>1</v>
      </c>
      <c r="CJ20" s="42">
        <v>1</v>
      </c>
      <c r="CK20" s="42">
        <v>1</v>
      </c>
      <c r="CL20" s="42">
        <v>1</v>
      </c>
      <c r="CM20" s="42">
        <v>1</v>
      </c>
      <c r="CN20" s="166">
        <v>1</v>
      </c>
    </row>
    <row r="21" spans="1:92">
      <c r="A21" s="43" t="s">
        <v>46</v>
      </c>
      <c r="B21" s="87">
        <v>30</v>
      </c>
      <c r="C21" s="87"/>
      <c r="D21" s="39" t="str">
        <f t="shared" si="56"/>
        <v>n/a</v>
      </c>
      <c r="E21" s="39" t="str">
        <f t="shared" si="56"/>
        <v>n/a</v>
      </c>
      <c r="F21" s="39" t="str">
        <f t="shared" si="56"/>
        <v>n/a</v>
      </c>
      <c r="K21" s="13">
        <f>B21</f>
        <v>30</v>
      </c>
      <c r="L21" s="13">
        <v>12</v>
      </c>
      <c r="M21" s="13">
        <v>1</v>
      </c>
      <c r="S21" s="13">
        <f>300*B21/12</f>
        <v>750</v>
      </c>
      <c r="T21" s="40"/>
      <c r="U21" s="44"/>
      <c r="V21" s="44"/>
      <c r="W21" s="42"/>
      <c r="X21" s="41"/>
      <c r="Y21" s="129">
        <f t="shared" si="57"/>
        <v>51150</v>
      </c>
      <c r="Z21" s="45">
        <f>SUMPRODUCT($U$4:$W$4,$U21:$W21)</f>
        <v>0</v>
      </c>
      <c r="AA21" s="152">
        <f>SUM(Y21:Z21)</f>
        <v>51150</v>
      </c>
      <c r="AB21" s="129">
        <f t="shared" ref="AB21:AB22" si="60">AA21*6/B21</f>
        <v>10230</v>
      </c>
      <c r="AC21" s="45">
        <f t="shared" ref="AC21:AC22" si="61">AA21*12/B21</f>
        <v>20460</v>
      </c>
      <c r="AD21" s="130">
        <f t="shared" ref="AD21:AD22" si="62">AA21*12/B21</f>
        <v>20460</v>
      </c>
      <c r="AE21" s="42"/>
      <c r="AF21" s="108"/>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108"/>
      <c r="CH21" s="42"/>
      <c r="CI21" s="42"/>
      <c r="CJ21" s="42"/>
      <c r="CK21" s="42"/>
      <c r="CL21" s="42"/>
      <c r="CM21" s="42"/>
      <c r="CN21" s="166"/>
    </row>
    <row r="22" spans="1:92" ht="14.45" customHeight="1">
      <c r="A22" s="43" t="s">
        <v>47</v>
      </c>
      <c r="B22" s="87">
        <v>30</v>
      </c>
      <c r="C22" s="87"/>
      <c r="D22" s="39" t="str">
        <f t="shared" si="56"/>
        <v>n/a</v>
      </c>
      <c r="E22" s="39" t="str">
        <f t="shared" si="56"/>
        <v>n/a</v>
      </c>
      <c r="F22" s="39" t="str">
        <f t="shared" si="56"/>
        <v>n/a</v>
      </c>
      <c r="S22" s="13">
        <f>800*B22/12</f>
        <v>2000</v>
      </c>
      <c r="T22" s="40"/>
      <c r="U22" s="44"/>
      <c r="V22" s="41"/>
      <c r="W22" s="41"/>
      <c r="X22" s="41"/>
      <c r="Y22" s="129">
        <f t="shared" si="57"/>
        <v>2000</v>
      </c>
      <c r="Z22" s="45">
        <f>SUMPRODUCT($U$4:$W$4,$U22:$W22)</f>
        <v>0</v>
      </c>
      <c r="AA22" s="152">
        <f>SUM(Y22:Z22)</f>
        <v>2000</v>
      </c>
      <c r="AB22" s="129">
        <f t="shared" si="60"/>
        <v>400</v>
      </c>
      <c r="AC22" s="45">
        <f t="shared" si="61"/>
        <v>800</v>
      </c>
      <c r="AD22" s="130">
        <f t="shared" si="62"/>
        <v>800</v>
      </c>
      <c r="AE22" s="42"/>
      <c r="AF22" s="108"/>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108">
        <v>1</v>
      </c>
      <c r="CH22" s="42"/>
      <c r="CI22" s="42"/>
      <c r="CJ22" s="42"/>
      <c r="CK22" s="42">
        <v>1</v>
      </c>
      <c r="CL22" s="42"/>
      <c r="CM22" s="42"/>
      <c r="CN22" s="166"/>
    </row>
    <row r="23" spans="1:92" ht="18.75">
      <c r="A23" s="93" t="s">
        <v>55</v>
      </c>
      <c r="B23" s="94"/>
      <c r="C23" s="94"/>
      <c r="D23" s="95"/>
      <c r="E23" s="95"/>
      <c r="F23" s="95"/>
      <c r="G23" s="94"/>
      <c r="H23" s="94"/>
      <c r="I23" s="94"/>
      <c r="J23" s="94"/>
      <c r="K23" s="94"/>
      <c r="L23" s="94"/>
      <c r="M23" s="94"/>
      <c r="N23" s="94"/>
      <c r="O23" s="94"/>
      <c r="P23" s="94"/>
      <c r="Q23" s="94"/>
      <c r="R23" s="94"/>
      <c r="S23" s="94"/>
      <c r="T23" s="37"/>
      <c r="U23" s="92"/>
      <c r="V23" s="92"/>
      <c r="W23" s="92"/>
      <c r="X23" s="41"/>
      <c r="Y23" s="127"/>
      <c r="Z23" s="91"/>
      <c r="AA23" s="128"/>
      <c r="AB23" s="127"/>
      <c r="AC23" s="91"/>
      <c r="AD23" s="128"/>
      <c r="AE23" s="42"/>
      <c r="AF23" s="108"/>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108"/>
      <c r="CH23" s="42"/>
      <c r="CI23" s="42"/>
      <c r="CJ23" s="42"/>
      <c r="CK23" s="42"/>
      <c r="CL23" s="42"/>
      <c r="CM23" s="42"/>
      <c r="CN23" s="166"/>
    </row>
    <row r="24" spans="1:92">
      <c r="A24" s="43" t="s">
        <v>56</v>
      </c>
      <c r="B24" s="87"/>
      <c r="C24" s="87"/>
      <c r="D24" s="39" t="str">
        <f t="shared" ref="D24:F24" si="63">IFERROR(SUMPRODUCT($C24,$B24,D$4),"n/a")</f>
        <v>n/a</v>
      </c>
      <c r="E24" s="39" t="str">
        <f t="shared" si="63"/>
        <v>n/a</v>
      </c>
      <c r="F24" s="39" t="str">
        <f t="shared" si="63"/>
        <v>n/a</v>
      </c>
      <c r="I24" s="13">
        <v>50</v>
      </c>
      <c r="T24" s="40"/>
      <c r="U24" s="41"/>
      <c r="V24" s="41"/>
      <c r="W24" s="41"/>
      <c r="X24" s="41"/>
      <c r="Y24" s="129">
        <f t="shared" ref="Y24:Y33" si="64">SUMPRODUCT($D$4:$S$4,D24:S24)</f>
        <v>75</v>
      </c>
      <c r="Z24" s="45">
        <f t="shared" ref="Z24:Z33" si="65">SUMPRODUCT($U$4:$W$4,$U24:$W24)</f>
        <v>0</v>
      </c>
      <c r="AA24" s="152">
        <f t="shared" ref="AA24" si="66">SUM(Y24:Z24)</f>
        <v>75</v>
      </c>
      <c r="AB24" s="129">
        <f>AA24</f>
        <v>75</v>
      </c>
      <c r="AC24" s="45">
        <v>0</v>
      </c>
      <c r="AD24" s="130">
        <v>0</v>
      </c>
      <c r="AF24" s="108"/>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v>1</v>
      </c>
      <c r="BE24" s="42">
        <v>1</v>
      </c>
      <c r="BF24" s="42">
        <v>1</v>
      </c>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108"/>
      <c r="CH24" s="42"/>
      <c r="CI24" s="42"/>
      <c r="CJ24" s="42"/>
      <c r="CK24" s="42"/>
      <c r="CL24" s="42"/>
      <c r="CM24" s="42"/>
      <c r="CN24" s="166"/>
    </row>
    <row r="25" spans="1:92">
      <c r="A25" s="43" t="s">
        <v>57</v>
      </c>
      <c r="B25" s="87">
        <v>1</v>
      </c>
      <c r="C25" s="87">
        <v>5</v>
      </c>
      <c r="D25" s="39">
        <v>0</v>
      </c>
      <c r="E25" s="39">
        <v>0</v>
      </c>
      <c r="F25" s="39">
        <v>0</v>
      </c>
      <c r="H25" s="13">
        <f>C25*30</f>
        <v>150</v>
      </c>
      <c r="I25" s="13">
        <f>C26</f>
        <v>20</v>
      </c>
      <c r="T25" s="40"/>
      <c r="U25" s="41"/>
      <c r="V25" s="41"/>
      <c r="W25" s="41"/>
      <c r="X25" s="41"/>
      <c r="Y25" s="129">
        <f t="shared" si="64"/>
        <v>127.5</v>
      </c>
      <c r="Z25" s="45">
        <f t="shared" si="65"/>
        <v>0</v>
      </c>
      <c r="AA25" s="152">
        <f t="shared" si="54"/>
        <v>127.5</v>
      </c>
      <c r="AB25" s="129">
        <f t="shared" ref="AB25:AB33" si="67">AA25</f>
        <v>127.5</v>
      </c>
      <c r="AC25" s="45">
        <v>0</v>
      </c>
      <c r="AD25" s="130">
        <v>0</v>
      </c>
      <c r="AF25" s="108"/>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v>1</v>
      </c>
      <c r="BG25" s="42">
        <v>1</v>
      </c>
      <c r="BH25" s="42">
        <v>1</v>
      </c>
      <c r="BI25" s="42">
        <v>1</v>
      </c>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108"/>
      <c r="CH25" s="42"/>
      <c r="CI25" s="42"/>
      <c r="CJ25" s="42"/>
      <c r="CK25" s="42"/>
      <c r="CL25" s="42"/>
      <c r="CM25" s="42"/>
      <c r="CN25" s="166"/>
    </row>
    <row r="26" spans="1:92">
      <c r="A26" s="43" t="s">
        <v>58</v>
      </c>
      <c r="B26" s="87">
        <v>1</v>
      </c>
      <c r="C26" s="87">
        <v>20</v>
      </c>
      <c r="D26" s="39">
        <v>0</v>
      </c>
      <c r="E26" s="39">
        <v>0</v>
      </c>
      <c r="F26" s="39">
        <v>0</v>
      </c>
      <c r="T26" s="40"/>
      <c r="U26" s="41"/>
      <c r="V26" s="41"/>
      <c r="W26" s="41"/>
      <c r="X26" s="41"/>
      <c r="Y26" s="129">
        <f t="shared" si="64"/>
        <v>0</v>
      </c>
      <c r="Z26" s="45">
        <f t="shared" si="65"/>
        <v>0</v>
      </c>
      <c r="AA26" s="152">
        <f t="shared" ref="AA26" si="68">SUM(Y26:Z26)</f>
        <v>0</v>
      </c>
      <c r="AB26" s="129">
        <f t="shared" si="67"/>
        <v>0</v>
      </c>
      <c r="AC26" s="45">
        <v>0</v>
      </c>
      <c r="AD26" s="130">
        <v>0</v>
      </c>
      <c r="AF26" s="108"/>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v>1</v>
      </c>
      <c r="BG26" s="42">
        <v>1</v>
      </c>
      <c r="BH26" s="42">
        <v>1</v>
      </c>
      <c r="BI26" s="42">
        <v>1</v>
      </c>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108"/>
      <c r="CH26" s="42"/>
      <c r="CI26" s="42"/>
      <c r="CJ26" s="42"/>
      <c r="CK26" s="42"/>
      <c r="CL26" s="42"/>
      <c r="CM26" s="42"/>
      <c r="CN26" s="166"/>
    </row>
    <row r="27" spans="1:92" ht="15">
      <c r="A27" s="43" t="s">
        <v>59</v>
      </c>
      <c r="B27" s="87">
        <v>2</v>
      </c>
      <c r="C27" s="87">
        <v>20</v>
      </c>
      <c r="D27" s="39">
        <v>0</v>
      </c>
      <c r="E27" s="39">
        <f>IFERROR(SUMPRODUCT($C27,$B27,E$4),"n/a")</f>
        <v>40</v>
      </c>
      <c r="F27" s="39">
        <f>IFERROR(SUMPRODUCT($C27,$B27,F$4),"n/a")</f>
        <v>800</v>
      </c>
      <c r="N27" s="13">
        <f>B27</f>
        <v>2</v>
      </c>
      <c r="T27" s="40"/>
      <c r="U27" s="41"/>
      <c r="V27" s="41"/>
      <c r="W27" s="46"/>
      <c r="X27" s="41"/>
      <c r="Y27" s="129">
        <f t="shared" si="64"/>
        <v>17040</v>
      </c>
      <c r="Z27" s="45">
        <f t="shared" si="65"/>
        <v>0</v>
      </c>
      <c r="AA27" s="152">
        <f t="shared" si="54"/>
        <v>17040</v>
      </c>
      <c r="AB27" s="129">
        <f t="shared" si="67"/>
        <v>17040</v>
      </c>
      <c r="AC27" s="45">
        <v>0</v>
      </c>
      <c r="AD27" s="130">
        <v>0</v>
      </c>
      <c r="AF27" s="108"/>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v>1</v>
      </c>
      <c r="BK27" s="42"/>
      <c r="BL27" s="42"/>
      <c r="BM27" s="42"/>
      <c r="BN27" s="42"/>
      <c r="BO27" s="42"/>
      <c r="BP27" s="42"/>
      <c r="BQ27" s="42"/>
      <c r="BR27" s="42"/>
      <c r="BS27" s="42"/>
      <c r="BT27" s="42"/>
      <c r="BU27" s="42"/>
      <c r="BV27" s="42"/>
      <c r="BW27" s="42"/>
      <c r="BX27" s="42"/>
      <c r="BY27" s="42"/>
      <c r="BZ27" s="42"/>
      <c r="CA27" s="42"/>
      <c r="CB27" s="42"/>
      <c r="CC27" s="42"/>
      <c r="CD27" s="42"/>
      <c r="CE27" s="42"/>
      <c r="CF27" s="42"/>
      <c r="CG27" s="108"/>
      <c r="CH27" s="42"/>
      <c r="CI27" s="42"/>
      <c r="CJ27" s="42"/>
      <c r="CK27" s="42"/>
      <c r="CL27" s="42"/>
      <c r="CM27" s="42"/>
      <c r="CN27" s="166"/>
    </row>
    <row r="28" spans="1:92" ht="15">
      <c r="A28" s="43" t="s">
        <v>60</v>
      </c>
      <c r="B28" s="87">
        <v>1</v>
      </c>
      <c r="C28" s="87">
        <v>20</v>
      </c>
      <c r="D28" s="39"/>
      <c r="E28" s="39"/>
      <c r="F28" s="39"/>
      <c r="I28" s="13">
        <f>C28</f>
        <v>20</v>
      </c>
      <c r="T28" s="40"/>
      <c r="U28" s="41"/>
      <c r="V28" s="41"/>
      <c r="W28" s="46"/>
      <c r="X28" s="41"/>
      <c r="Y28" s="129">
        <f t="shared" si="64"/>
        <v>30</v>
      </c>
      <c r="Z28" s="45">
        <f t="shared" si="65"/>
        <v>0</v>
      </c>
      <c r="AA28" s="152">
        <f t="shared" ref="AA28" si="69">SUM(Y28:Z28)</f>
        <v>30</v>
      </c>
      <c r="AB28" s="129">
        <f t="shared" si="67"/>
        <v>30</v>
      </c>
      <c r="AC28" s="45">
        <v>0</v>
      </c>
      <c r="AD28" s="130">
        <v>0</v>
      </c>
      <c r="AF28" s="108"/>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v>1</v>
      </c>
      <c r="BL28" s="42">
        <v>1</v>
      </c>
      <c r="BM28" s="42"/>
      <c r="BN28" s="42"/>
      <c r="BO28" s="42"/>
      <c r="BP28" s="42"/>
      <c r="BQ28" s="42"/>
      <c r="BR28" s="42"/>
      <c r="BS28" s="42"/>
      <c r="BT28" s="42"/>
      <c r="BU28" s="42"/>
      <c r="BV28" s="42"/>
      <c r="BW28" s="42"/>
      <c r="BX28" s="42"/>
      <c r="BY28" s="42"/>
      <c r="BZ28" s="42"/>
      <c r="CA28" s="42"/>
      <c r="CB28" s="42"/>
      <c r="CC28" s="42"/>
      <c r="CD28" s="42"/>
      <c r="CE28" s="42"/>
      <c r="CF28" s="42"/>
      <c r="CG28" s="108"/>
      <c r="CH28" s="42"/>
      <c r="CI28" s="42"/>
      <c r="CJ28" s="42"/>
      <c r="CK28" s="42"/>
      <c r="CL28" s="42"/>
      <c r="CM28" s="42"/>
      <c r="CN28" s="166"/>
    </row>
    <row r="29" spans="1:92">
      <c r="A29" s="43" t="s">
        <v>61</v>
      </c>
      <c r="B29" s="87">
        <v>1</v>
      </c>
      <c r="C29" s="87">
        <v>5</v>
      </c>
      <c r="D29" s="39">
        <v>0</v>
      </c>
      <c r="E29" s="39">
        <f t="shared" ref="E29:F33" si="70">IFERROR(SUMPRODUCT($C29,$B29,E$4),"n/a")</f>
        <v>5</v>
      </c>
      <c r="F29" s="39">
        <f t="shared" si="70"/>
        <v>100</v>
      </c>
      <c r="G29" s="49"/>
      <c r="H29" s="49"/>
      <c r="I29" s="49"/>
      <c r="P29" s="13">
        <f>C29</f>
        <v>5</v>
      </c>
      <c r="T29" s="40"/>
      <c r="U29" s="41"/>
      <c r="V29" s="41"/>
      <c r="W29" s="41"/>
      <c r="X29" s="41"/>
      <c r="Y29" s="129">
        <f t="shared" si="64"/>
        <v>3005</v>
      </c>
      <c r="Z29" s="45">
        <f t="shared" si="65"/>
        <v>0</v>
      </c>
      <c r="AA29" s="152">
        <f>SUM(Y29:Z29)</f>
        <v>3005</v>
      </c>
      <c r="AB29" s="129">
        <f t="shared" si="67"/>
        <v>3005</v>
      </c>
      <c r="AC29" s="45">
        <v>0</v>
      </c>
      <c r="AD29" s="130">
        <v>0</v>
      </c>
      <c r="AE29" s="42"/>
      <c r="AF29" s="108"/>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v>1</v>
      </c>
      <c r="BL29" s="42">
        <v>1</v>
      </c>
      <c r="BM29" s="42"/>
      <c r="BN29" s="42"/>
      <c r="BO29" s="42"/>
      <c r="BP29" s="42"/>
      <c r="BQ29" s="42"/>
      <c r="BR29" s="42"/>
      <c r="BS29" s="42"/>
      <c r="BT29" s="42"/>
      <c r="BU29" s="42"/>
      <c r="BV29" s="42"/>
      <c r="BW29" s="42"/>
      <c r="BX29" s="42"/>
      <c r="BY29" s="42"/>
      <c r="BZ29" s="42"/>
      <c r="CA29" s="42"/>
      <c r="CB29" s="42"/>
      <c r="CC29" s="42"/>
      <c r="CD29" s="42"/>
      <c r="CE29" s="42"/>
      <c r="CF29" s="42"/>
      <c r="CG29" s="108"/>
      <c r="CH29" s="42"/>
      <c r="CI29" s="42"/>
      <c r="CJ29" s="42"/>
      <c r="CK29" s="42"/>
      <c r="CL29" s="42"/>
      <c r="CM29" s="42"/>
      <c r="CN29" s="166"/>
    </row>
    <row r="30" spans="1:92">
      <c r="A30" s="43" t="s">
        <v>62</v>
      </c>
      <c r="B30" s="87">
        <v>1</v>
      </c>
      <c r="C30" s="87">
        <v>20</v>
      </c>
      <c r="D30" s="39">
        <v>0</v>
      </c>
      <c r="E30" s="39">
        <f t="shared" si="70"/>
        <v>20</v>
      </c>
      <c r="F30" s="39">
        <f t="shared" si="70"/>
        <v>400</v>
      </c>
      <c r="G30" s="49"/>
      <c r="H30" s="49"/>
      <c r="I30" s="49"/>
      <c r="N30" s="13">
        <f>B30</f>
        <v>1</v>
      </c>
      <c r="O30" s="13">
        <f>B30</f>
        <v>1</v>
      </c>
      <c r="T30" s="40"/>
      <c r="U30" s="41"/>
      <c r="V30" s="41"/>
      <c r="W30" s="41"/>
      <c r="X30" s="41"/>
      <c r="Y30" s="129">
        <f t="shared" si="64"/>
        <v>9320</v>
      </c>
      <c r="Z30" s="45">
        <f t="shared" si="65"/>
        <v>0</v>
      </c>
      <c r="AA30" s="152">
        <f>SUM(Y30:Z30)</f>
        <v>9320</v>
      </c>
      <c r="AB30" s="129">
        <f t="shared" si="67"/>
        <v>9320</v>
      </c>
      <c r="AC30" s="45">
        <v>0</v>
      </c>
      <c r="AD30" s="130">
        <v>0</v>
      </c>
      <c r="AE30" s="42"/>
      <c r="AF30" s="108"/>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v>1</v>
      </c>
      <c r="BM30" s="42"/>
      <c r="BN30" s="42"/>
      <c r="BO30" s="42"/>
      <c r="BP30" s="42"/>
      <c r="BQ30" s="42"/>
      <c r="BR30" s="42"/>
      <c r="BS30" s="42"/>
      <c r="BT30" s="42"/>
      <c r="BU30" s="42"/>
      <c r="BV30" s="42"/>
      <c r="BW30" s="42"/>
      <c r="BX30" s="42"/>
      <c r="BY30" s="42"/>
      <c r="BZ30" s="42"/>
      <c r="CA30" s="42"/>
      <c r="CB30" s="42"/>
      <c r="CC30" s="42"/>
      <c r="CD30" s="42"/>
      <c r="CE30" s="42"/>
      <c r="CF30" s="42"/>
      <c r="CG30" s="108"/>
      <c r="CH30" s="42"/>
      <c r="CI30" s="42"/>
      <c r="CJ30" s="42"/>
      <c r="CK30" s="42"/>
      <c r="CL30" s="42"/>
      <c r="CM30" s="42"/>
      <c r="CN30" s="166"/>
    </row>
    <row r="31" spans="1:92">
      <c r="A31" s="43" t="s">
        <v>63</v>
      </c>
      <c r="B31" s="87">
        <v>1</v>
      </c>
      <c r="C31" s="87">
        <v>20</v>
      </c>
      <c r="D31" s="39">
        <v>0</v>
      </c>
      <c r="E31" s="39">
        <f t="shared" si="70"/>
        <v>20</v>
      </c>
      <c r="F31" s="39">
        <f t="shared" si="70"/>
        <v>400</v>
      </c>
      <c r="N31" s="13">
        <f>B31</f>
        <v>1</v>
      </c>
      <c r="T31" s="40"/>
      <c r="U31" s="41"/>
      <c r="V31" s="41"/>
      <c r="W31" s="41"/>
      <c r="X31" s="41"/>
      <c r="Y31" s="129">
        <f t="shared" si="64"/>
        <v>8520</v>
      </c>
      <c r="Z31" s="45">
        <f t="shared" si="65"/>
        <v>0</v>
      </c>
      <c r="AA31" s="152">
        <f t="shared" si="54"/>
        <v>8520</v>
      </c>
      <c r="AB31" s="129">
        <f t="shared" si="67"/>
        <v>8520</v>
      </c>
      <c r="AC31" s="45">
        <v>0</v>
      </c>
      <c r="AD31" s="130">
        <v>0</v>
      </c>
      <c r="AF31" s="108"/>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v>1</v>
      </c>
      <c r="BN31" s="42"/>
      <c r="BO31" s="42"/>
      <c r="BP31" s="42"/>
      <c r="BQ31" s="42"/>
      <c r="BR31" s="42"/>
      <c r="BS31" s="42"/>
      <c r="BT31" s="42"/>
      <c r="BU31" s="42"/>
      <c r="BV31" s="42"/>
      <c r="BW31" s="42"/>
      <c r="BX31" s="42"/>
      <c r="BY31" s="42"/>
      <c r="BZ31" s="42"/>
      <c r="CA31" s="42"/>
      <c r="CB31" s="42"/>
      <c r="CC31" s="42"/>
      <c r="CD31" s="42"/>
      <c r="CE31" s="42"/>
      <c r="CF31" s="42"/>
      <c r="CG31" s="108"/>
      <c r="CH31" s="42"/>
      <c r="CI31" s="42"/>
      <c r="CJ31" s="42"/>
      <c r="CK31" s="42"/>
      <c r="CL31" s="42"/>
      <c r="CM31" s="42"/>
      <c r="CN31" s="166"/>
    </row>
    <row r="32" spans="1:92">
      <c r="A32" s="43" t="s">
        <v>64</v>
      </c>
      <c r="B32" s="87">
        <v>1</v>
      </c>
      <c r="C32" s="87">
        <v>20</v>
      </c>
      <c r="D32" s="39">
        <v>0</v>
      </c>
      <c r="E32" s="39">
        <f t="shared" si="70"/>
        <v>20</v>
      </c>
      <c r="F32" s="39">
        <f t="shared" si="70"/>
        <v>400</v>
      </c>
      <c r="N32" s="13">
        <f>B32</f>
        <v>1</v>
      </c>
      <c r="O32" s="13">
        <f>B32</f>
        <v>1</v>
      </c>
      <c r="T32" s="40"/>
      <c r="U32" s="41"/>
      <c r="V32" s="41"/>
      <c r="W32" s="41"/>
      <c r="X32" s="41"/>
      <c r="Y32" s="129">
        <f t="shared" si="64"/>
        <v>9320</v>
      </c>
      <c r="Z32" s="45">
        <f t="shared" si="65"/>
        <v>0</v>
      </c>
      <c r="AA32" s="152">
        <f t="shared" si="54"/>
        <v>9320</v>
      </c>
      <c r="AB32" s="129">
        <f t="shared" si="67"/>
        <v>9320</v>
      </c>
      <c r="AC32" s="45">
        <v>0</v>
      </c>
      <c r="AD32" s="130">
        <v>0</v>
      </c>
      <c r="AF32" s="108"/>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v>1</v>
      </c>
      <c r="BO32" s="42"/>
      <c r="BP32" s="42"/>
      <c r="BQ32" s="42"/>
      <c r="BR32" s="42"/>
      <c r="BS32" s="42"/>
      <c r="BT32" s="42"/>
      <c r="BU32" s="42"/>
      <c r="BV32" s="42"/>
      <c r="BW32" s="42"/>
      <c r="BX32" s="42"/>
      <c r="BY32" s="42"/>
      <c r="BZ32" s="42"/>
      <c r="CA32" s="42"/>
      <c r="CB32" s="42"/>
      <c r="CC32" s="42"/>
      <c r="CD32" s="42"/>
      <c r="CE32" s="42"/>
      <c r="CF32" s="42"/>
      <c r="CG32" s="108"/>
      <c r="CH32" s="42"/>
      <c r="CI32" s="42"/>
      <c r="CJ32" s="42"/>
      <c r="CK32" s="42"/>
      <c r="CL32" s="42"/>
      <c r="CM32" s="42"/>
      <c r="CN32" s="166"/>
    </row>
    <row r="33" spans="1:92">
      <c r="A33" s="43" t="s">
        <v>65</v>
      </c>
      <c r="B33" s="87">
        <v>1</v>
      </c>
      <c r="C33" s="87">
        <v>20</v>
      </c>
      <c r="D33" s="39">
        <v>0</v>
      </c>
      <c r="E33" s="39">
        <f t="shared" si="70"/>
        <v>20</v>
      </c>
      <c r="F33" s="39">
        <f t="shared" si="70"/>
        <v>400</v>
      </c>
      <c r="N33" s="13">
        <f>B33</f>
        <v>1</v>
      </c>
      <c r="O33" s="13">
        <f>B33</f>
        <v>1</v>
      </c>
      <c r="T33" s="40"/>
      <c r="U33" s="41"/>
      <c r="V33" s="41"/>
      <c r="W33" s="41"/>
      <c r="X33" s="41"/>
      <c r="Y33" s="129">
        <f t="shared" si="64"/>
        <v>9320</v>
      </c>
      <c r="Z33" s="45">
        <f t="shared" si="65"/>
        <v>0</v>
      </c>
      <c r="AA33" s="152">
        <f t="shared" si="54"/>
        <v>9320</v>
      </c>
      <c r="AB33" s="129">
        <f t="shared" si="67"/>
        <v>9320</v>
      </c>
      <c r="AC33" s="45">
        <v>0</v>
      </c>
      <c r="AD33" s="130">
        <v>0</v>
      </c>
      <c r="AF33" s="108"/>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v>1</v>
      </c>
      <c r="BP33" s="42"/>
      <c r="BQ33" s="42"/>
      <c r="BR33" s="42"/>
      <c r="BS33" s="42"/>
      <c r="BT33" s="42"/>
      <c r="BU33" s="42"/>
      <c r="BV33" s="42"/>
      <c r="BW33" s="42"/>
      <c r="BX33" s="42"/>
      <c r="BY33" s="42"/>
      <c r="BZ33" s="42"/>
      <c r="CA33" s="42"/>
      <c r="CB33" s="42"/>
      <c r="CC33" s="42"/>
      <c r="CD33" s="42"/>
      <c r="CE33" s="42"/>
      <c r="CF33" s="42"/>
      <c r="CG33" s="108"/>
      <c r="CH33" s="42"/>
      <c r="CI33" s="42"/>
      <c r="CJ33" s="42"/>
      <c r="CK33" s="42"/>
      <c r="CL33" s="42"/>
      <c r="CM33" s="42"/>
      <c r="CN33" s="166"/>
    </row>
    <row r="34" spans="1:92" ht="18.75">
      <c r="A34" s="93" t="s">
        <v>66</v>
      </c>
      <c r="B34" s="94"/>
      <c r="C34" s="94"/>
      <c r="D34" s="95"/>
      <c r="E34" s="95"/>
      <c r="F34" s="95"/>
      <c r="G34" s="94"/>
      <c r="H34" s="94"/>
      <c r="I34" s="94"/>
      <c r="J34" s="94"/>
      <c r="K34" s="94"/>
      <c r="L34" s="94"/>
      <c r="M34" s="94"/>
      <c r="N34" s="94"/>
      <c r="O34" s="94"/>
      <c r="P34" s="94"/>
      <c r="Q34" s="94"/>
      <c r="R34" s="94"/>
      <c r="S34" s="94"/>
      <c r="T34" s="37"/>
      <c r="U34" s="92"/>
      <c r="V34" s="92"/>
      <c r="W34" s="92"/>
      <c r="X34" s="41"/>
      <c r="Y34" s="127"/>
      <c r="Z34" s="91"/>
      <c r="AA34" s="128"/>
      <c r="AB34" s="127"/>
      <c r="AC34" s="91"/>
      <c r="AD34" s="128"/>
      <c r="AE34" s="42"/>
      <c r="AF34" s="108"/>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108"/>
      <c r="CH34" s="42"/>
      <c r="CI34" s="42"/>
      <c r="CJ34" s="42"/>
      <c r="CK34" s="42"/>
      <c r="CL34" s="42"/>
      <c r="CM34" s="42"/>
      <c r="CN34" s="166"/>
    </row>
    <row r="35" spans="1:92">
      <c r="A35" s="43" t="s">
        <v>67</v>
      </c>
      <c r="B35" s="87">
        <f>B20</f>
        <v>30</v>
      </c>
      <c r="C35" s="87"/>
      <c r="D35" s="39" t="str">
        <f t="shared" ref="D35:F36" si="71">IFERROR(SUMPRODUCT($C35,$B35,D$4),"n/a")</f>
        <v>n/a</v>
      </c>
      <c r="E35" s="39" t="str">
        <f t="shared" si="71"/>
        <v>n/a</v>
      </c>
      <c r="F35" s="39" t="str">
        <f t="shared" si="71"/>
        <v>n/a</v>
      </c>
      <c r="G35" s="49"/>
      <c r="H35" s="49">
        <f>150*B35</f>
        <v>4500</v>
      </c>
      <c r="I35" s="49"/>
      <c r="P35" s="13">
        <v>6</v>
      </c>
      <c r="S35" s="13">
        <f>175*B35</f>
        <v>5250</v>
      </c>
      <c r="T35" s="40"/>
      <c r="U35" s="41"/>
      <c r="V35" s="41"/>
      <c r="W35" s="41"/>
      <c r="X35" s="41"/>
      <c r="Y35" s="129">
        <f t="shared" ref="Y35:Y36" si="72">SUMPRODUCT($D$4:$S$4,D35:S35)</f>
        <v>9375</v>
      </c>
      <c r="Z35" s="45">
        <f>SUMPRODUCT($U$4:$W$4,$U35:$W35)</f>
        <v>0</v>
      </c>
      <c r="AA35" s="152">
        <f t="shared" si="54"/>
        <v>9375</v>
      </c>
      <c r="AB35" s="129">
        <f>AA35*6/B35</f>
        <v>1875</v>
      </c>
      <c r="AC35" s="45">
        <f>AA35*12/B35</f>
        <v>3750</v>
      </c>
      <c r="AD35" s="130">
        <f>AA35*12/B35</f>
        <v>3750</v>
      </c>
      <c r="AE35" s="42"/>
      <c r="AF35" s="108"/>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v>1</v>
      </c>
      <c r="BQ35" s="42">
        <v>1</v>
      </c>
      <c r="BR35" s="42">
        <v>1</v>
      </c>
      <c r="BS35" s="42">
        <v>1</v>
      </c>
      <c r="BT35" s="42">
        <v>1</v>
      </c>
      <c r="BU35" s="42">
        <v>1</v>
      </c>
      <c r="BV35" s="42">
        <v>1</v>
      </c>
      <c r="BW35" s="42">
        <v>1</v>
      </c>
      <c r="BX35" s="42">
        <v>1</v>
      </c>
      <c r="BY35" s="42">
        <v>1</v>
      </c>
      <c r="BZ35" s="42">
        <v>1</v>
      </c>
      <c r="CA35" s="42">
        <v>1</v>
      </c>
      <c r="CB35" s="42">
        <v>1</v>
      </c>
      <c r="CC35" s="42">
        <v>1</v>
      </c>
      <c r="CD35" s="42">
        <v>1</v>
      </c>
      <c r="CE35" s="42">
        <v>1</v>
      </c>
      <c r="CF35" s="42">
        <v>1</v>
      </c>
      <c r="CG35" s="108">
        <v>1</v>
      </c>
      <c r="CH35" s="42">
        <v>1</v>
      </c>
      <c r="CI35" s="42">
        <v>1</v>
      </c>
      <c r="CJ35" s="42">
        <v>1</v>
      </c>
      <c r="CK35" s="42">
        <v>1</v>
      </c>
      <c r="CL35" s="42">
        <v>1</v>
      </c>
      <c r="CM35" s="42">
        <v>1</v>
      </c>
      <c r="CN35" s="166">
        <v>1</v>
      </c>
    </row>
    <row r="36" spans="1:92">
      <c r="A36" s="43" t="s">
        <v>68</v>
      </c>
      <c r="B36" s="87"/>
      <c r="C36" s="87"/>
      <c r="D36" s="39" t="str">
        <f t="shared" si="71"/>
        <v>n/a</v>
      </c>
      <c r="E36" s="39" t="str">
        <f t="shared" si="71"/>
        <v>n/a</v>
      </c>
      <c r="F36" s="39" t="str">
        <f t="shared" si="71"/>
        <v>n/a</v>
      </c>
      <c r="G36" s="49"/>
      <c r="H36" s="49"/>
      <c r="I36" s="49"/>
      <c r="T36" s="40"/>
      <c r="U36" s="41"/>
      <c r="V36" s="41"/>
      <c r="W36" s="41"/>
      <c r="X36" s="41"/>
      <c r="Y36" s="129">
        <f t="shared" si="72"/>
        <v>0</v>
      </c>
      <c r="Z36" s="45">
        <f>SUMPRODUCT($U$4:$W$4,$U36:$W36)</f>
        <v>0</v>
      </c>
      <c r="AA36" s="152">
        <f t="shared" ref="AA36" si="73">SUM(Y36:Z36)</f>
        <v>0</v>
      </c>
      <c r="AB36" s="129">
        <f>AA36</f>
        <v>0</v>
      </c>
      <c r="AC36" s="45">
        <v>0</v>
      </c>
      <c r="AD36" s="130">
        <v>0</v>
      </c>
      <c r="AE36" s="42"/>
      <c r="AF36" s="108"/>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v>1</v>
      </c>
      <c r="BQ36" s="42">
        <v>1</v>
      </c>
      <c r="BR36" s="42">
        <v>1</v>
      </c>
      <c r="BS36" s="42">
        <v>1</v>
      </c>
      <c r="BT36" s="42">
        <v>1</v>
      </c>
      <c r="BU36" s="42">
        <v>1</v>
      </c>
      <c r="BV36" s="42">
        <v>1</v>
      </c>
      <c r="BW36" s="42">
        <v>1</v>
      </c>
      <c r="BX36" s="42">
        <v>1</v>
      </c>
      <c r="BY36" s="42">
        <v>1</v>
      </c>
      <c r="BZ36" s="42">
        <v>1</v>
      </c>
      <c r="CA36" s="42">
        <v>1</v>
      </c>
      <c r="CB36" s="42">
        <v>1</v>
      </c>
      <c r="CC36" s="42">
        <v>1</v>
      </c>
      <c r="CD36" s="42">
        <v>1</v>
      </c>
      <c r="CE36" s="42">
        <v>1</v>
      </c>
      <c r="CF36" s="42">
        <v>1</v>
      </c>
      <c r="CG36" s="108">
        <v>1</v>
      </c>
      <c r="CH36" s="42">
        <v>1</v>
      </c>
      <c r="CI36" s="42">
        <v>1</v>
      </c>
      <c r="CJ36" s="42">
        <v>1</v>
      </c>
      <c r="CK36" s="42">
        <v>1</v>
      </c>
      <c r="CL36" s="42">
        <v>1</v>
      </c>
      <c r="CM36" s="42">
        <v>1</v>
      </c>
      <c r="CN36" s="166">
        <v>1</v>
      </c>
    </row>
    <row r="37" spans="1:92" ht="18.75">
      <c r="A37" s="93" t="s">
        <v>69</v>
      </c>
      <c r="B37" s="94"/>
      <c r="C37" s="94"/>
      <c r="D37" s="95"/>
      <c r="E37" s="95"/>
      <c r="F37" s="95"/>
      <c r="G37" s="94"/>
      <c r="H37" s="94"/>
      <c r="I37" s="94"/>
      <c r="J37" s="94"/>
      <c r="K37" s="94"/>
      <c r="L37" s="94"/>
      <c r="M37" s="94"/>
      <c r="N37" s="94"/>
      <c r="O37" s="94"/>
      <c r="P37" s="94"/>
      <c r="Q37" s="94"/>
      <c r="R37" s="94"/>
      <c r="S37" s="94"/>
      <c r="T37" s="37"/>
      <c r="U37" s="92"/>
      <c r="V37" s="92"/>
      <c r="W37" s="92"/>
      <c r="X37" s="41"/>
      <c r="Y37" s="127"/>
      <c r="Z37" s="91"/>
      <c r="AA37" s="128"/>
      <c r="AB37" s="127"/>
      <c r="AC37" s="91"/>
      <c r="AD37" s="128"/>
      <c r="AE37" s="42"/>
      <c r="AF37" s="108"/>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108"/>
      <c r="CH37" s="42"/>
      <c r="CI37" s="42"/>
      <c r="CJ37" s="42"/>
      <c r="CK37" s="42"/>
      <c r="CL37" s="42"/>
      <c r="CM37" s="42"/>
      <c r="CN37" s="166"/>
    </row>
    <row r="38" spans="1:92">
      <c r="A38" s="43" t="s">
        <v>70</v>
      </c>
      <c r="B38" s="87"/>
      <c r="C38" s="87"/>
      <c r="D38" s="39" t="str">
        <f t="shared" ref="D38:F39" si="74">IFERROR(SUMPRODUCT($C38,$B38,D$4),"n/a")</f>
        <v>n/a</v>
      </c>
      <c r="E38" s="39" t="str">
        <f t="shared" si="74"/>
        <v>n/a</v>
      </c>
      <c r="F38" s="39" t="str">
        <f t="shared" si="74"/>
        <v>n/a</v>
      </c>
      <c r="G38" s="13">
        <v>14</v>
      </c>
      <c r="I38" s="13">
        <v>20</v>
      </c>
      <c r="T38" s="50"/>
      <c r="U38" s="41"/>
      <c r="V38" s="41"/>
      <c r="W38" s="41"/>
      <c r="X38" s="41"/>
      <c r="Y38" s="129">
        <f t="shared" ref="Y38:Y39" si="75">SUMPRODUCT($D$4:$S$4,D38:S38)</f>
        <v>2830</v>
      </c>
      <c r="Z38" s="45">
        <f>SUMPRODUCT($U$4:$W$4,$U38:$W38)</f>
        <v>0</v>
      </c>
      <c r="AA38" s="152">
        <f t="shared" si="54"/>
        <v>2830</v>
      </c>
      <c r="AB38" s="129">
        <f>AA38/3</f>
        <v>943.33333333333337</v>
      </c>
      <c r="AC38" s="45">
        <f>AA38/3</f>
        <v>943.33333333333337</v>
      </c>
      <c r="AD38" s="130">
        <f>AA38/3</f>
        <v>943.33333333333337</v>
      </c>
      <c r="AF38" s="108"/>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v>1</v>
      </c>
      <c r="CF38" s="42">
        <v>1</v>
      </c>
      <c r="CG38" s="108">
        <v>1</v>
      </c>
      <c r="CH38" s="42">
        <v>1</v>
      </c>
      <c r="CI38" s="42">
        <v>1</v>
      </c>
      <c r="CJ38" s="42">
        <v>1</v>
      </c>
      <c r="CK38" s="42">
        <v>1</v>
      </c>
      <c r="CL38" s="42">
        <v>1</v>
      </c>
      <c r="CM38" s="42">
        <v>1</v>
      </c>
      <c r="CN38" s="166">
        <v>1</v>
      </c>
    </row>
    <row r="39" spans="1:92">
      <c r="A39" s="43" t="s">
        <v>71</v>
      </c>
      <c r="B39" s="87"/>
      <c r="C39" s="87"/>
      <c r="D39" s="39" t="str">
        <f t="shared" si="74"/>
        <v>n/a</v>
      </c>
      <c r="E39" s="39" t="str">
        <f t="shared" si="74"/>
        <v>n/a</v>
      </c>
      <c r="F39" s="39" t="str">
        <f t="shared" si="74"/>
        <v>n/a</v>
      </c>
      <c r="N39" s="13">
        <v>3</v>
      </c>
      <c r="P39" s="13">
        <v>15</v>
      </c>
      <c r="T39" s="50"/>
      <c r="U39" s="41"/>
      <c r="V39" s="41"/>
      <c r="W39" s="41"/>
      <c r="X39" s="41"/>
      <c r="Y39" s="129">
        <f t="shared" si="75"/>
        <v>4500</v>
      </c>
      <c r="Z39" s="45">
        <f>SUMPRODUCT($U$4:$W$4,$U39:$W39)</f>
        <v>0</v>
      </c>
      <c r="AA39" s="152">
        <f t="shared" si="54"/>
        <v>4500</v>
      </c>
      <c r="AB39" s="129">
        <f>AA39/3</f>
        <v>1500</v>
      </c>
      <c r="AC39" s="45">
        <f>AA39/3</f>
        <v>1500</v>
      </c>
      <c r="AD39" s="130">
        <f>AA39/3</f>
        <v>1500</v>
      </c>
      <c r="AF39" s="108"/>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v>1</v>
      </c>
      <c r="CF39" s="42">
        <v>1</v>
      </c>
      <c r="CG39" s="108">
        <v>1</v>
      </c>
      <c r="CH39" s="42">
        <v>1</v>
      </c>
      <c r="CI39" s="42">
        <v>1</v>
      </c>
      <c r="CJ39" s="42">
        <v>1</v>
      </c>
      <c r="CK39" s="42">
        <v>1</v>
      </c>
      <c r="CL39" s="42">
        <v>1</v>
      </c>
      <c r="CM39" s="42">
        <v>1</v>
      </c>
      <c r="CN39" s="166">
        <v>1</v>
      </c>
    </row>
    <row r="40" spans="1:92" ht="18.75">
      <c r="A40" s="97" t="s">
        <v>72</v>
      </c>
      <c r="B40" s="98"/>
      <c r="C40" s="98"/>
      <c r="D40" s="99"/>
      <c r="E40" s="99"/>
      <c r="F40" s="99"/>
      <c r="G40" s="98"/>
      <c r="H40" s="98"/>
      <c r="I40" s="98"/>
      <c r="J40" s="98"/>
      <c r="K40" s="98"/>
      <c r="L40" s="98"/>
      <c r="M40" s="98"/>
      <c r="N40" s="98"/>
      <c r="O40" s="98"/>
      <c r="P40" s="98"/>
      <c r="Q40" s="98"/>
      <c r="R40" s="98"/>
      <c r="S40" s="98"/>
      <c r="T40" s="37"/>
      <c r="U40" s="100"/>
      <c r="V40" s="100"/>
      <c r="W40" s="100"/>
      <c r="X40" s="41"/>
      <c r="Y40" s="125">
        <f>_xlfn.AGGREGATE(9,3,Y41:Y43)</f>
        <v>10562.5</v>
      </c>
      <c r="Z40" s="96">
        <f t="shared" ref="Z40:AD40" si="76">_xlfn.AGGREGATE(9,3,Z41:Z43)</f>
        <v>0</v>
      </c>
      <c r="AA40" s="126">
        <f t="shared" si="76"/>
        <v>10562.5</v>
      </c>
      <c r="AB40" s="125">
        <f t="shared" si="76"/>
        <v>3520.8333333333335</v>
      </c>
      <c r="AC40" s="96">
        <f t="shared" si="76"/>
        <v>3520.8333333333335</v>
      </c>
      <c r="AD40" s="126">
        <f t="shared" si="76"/>
        <v>3520.8333333333335</v>
      </c>
      <c r="AE40" s="42"/>
      <c r="AF40" s="108"/>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108"/>
      <c r="CH40" s="42"/>
      <c r="CI40" s="42"/>
      <c r="CJ40" s="42"/>
      <c r="CK40" s="42"/>
      <c r="CL40" s="42"/>
      <c r="CM40" s="42"/>
      <c r="CN40" s="166"/>
    </row>
    <row r="41" spans="1:92">
      <c r="A41" s="43" t="s">
        <v>73</v>
      </c>
      <c r="B41" s="87"/>
      <c r="C41" s="87"/>
      <c r="D41" s="39" t="str">
        <f t="shared" ref="D41:F42" si="77">IFERROR(SUMPRODUCT($C41,$B41,D$4),"n/a")</f>
        <v>n/a</v>
      </c>
      <c r="E41" s="39" t="str">
        <f t="shared" si="77"/>
        <v>n/a</v>
      </c>
      <c r="F41" s="39" t="str">
        <f t="shared" si="77"/>
        <v>n/a</v>
      </c>
      <c r="T41" s="50"/>
      <c r="U41" s="41"/>
      <c r="V41" s="41"/>
      <c r="W41" s="41"/>
      <c r="X41" s="41"/>
      <c r="Y41" s="129">
        <f t="shared" ref="Y41:Y43" si="78">SUMPRODUCT($D$4:$S$4,D41:S41)</f>
        <v>0</v>
      </c>
      <c r="Z41" s="45">
        <f>SUMPRODUCT($U$4:$W$4,$U41:$W41)</f>
        <v>0</v>
      </c>
      <c r="AA41" s="152">
        <f t="shared" si="54"/>
        <v>0</v>
      </c>
      <c r="AB41" s="129">
        <f t="shared" ref="AB41:AB43" si="79">AA41/3</f>
        <v>0</v>
      </c>
      <c r="AC41" s="45">
        <f t="shared" ref="AC41:AC43" si="80">AA41/3</f>
        <v>0</v>
      </c>
      <c r="AD41" s="130">
        <f t="shared" ref="AD41:AD43" si="81">AA41/3</f>
        <v>0</v>
      </c>
      <c r="AF41" s="108"/>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v>1</v>
      </c>
      <c r="BQ41" s="42">
        <v>1</v>
      </c>
      <c r="BR41" s="42"/>
      <c r="BS41" s="42"/>
      <c r="BT41" s="42"/>
      <c r="BU41" s="42"/>
      <c r="BV41" s="42"/>
      <c r="BW41" s="42"/>
      <c r="BX41" s="42"/>
      <c r="BY41" s="42"/>
      <c r="BZ41" s="42"/>
      <c r="CA41" s="42"/>
      <c r="CB41" s="42"/>
      <c r="CC41" s="42"/>
      <c r="CD41" s="42"/>
      <c r="CE41" s="42">
        <v>1</v>
      </c>
      <c r="CF41" s="42">
        <v>1</v>
      </c>
      <c r="CG41" s="108"/>
      <c r="CH41" s="42"/>
      <c r="CI41" s="42">
        <v>1</v>
      </c>
      <c r="CJ41" s="42"/>
      <c r="CK41" s="42"/>
      <c r="CL41" s="42">
        <v>1</v>
      </c>
      <c r="CM41" s="42"/>
      <c r="CN41" s="166">
        <v>1</v>
      </c>
    </row>
    <row r="42" spans="1:92">
      <c r="A42" s="43" t="s">
        <v>74</v>
      </c>
      <c r="B42" s="87"/>
      <c r="C42" s="87"/>
      <c r="D42" s="39" t="str">
        <f t="shared" si="77"/>
        <v>n/a</v>
      </c>
      <c r="E42" s="39" t="str">
        <f t="shared" si="77"/>
        <v>n/a</v>
      </c>
      <c r="F42" s="39" t="str">
        <f t="shared" si="77"/>
        <v>n/a</v>
      </c>
      <c r="T42" s="50"/>
      <c r="U42" s="41"/>
      <c r="V42" s="41"/>
      <c r="W42" s="41"/>
      <c r="X42" s="41"/>
      <c r="Y42" s="129">
        <f t="shared" si="78"/>
        <v>0</v>
      </c>
      <c r="Z42" s="45">
        <f>SUMPRODUCT($U$4:$W$4,$U42:$W42)</f>
        <v>0</v>
      </c>
      <c r="AA42" s="152">
        <f t="shared" si="54"/>
        <v>0</v>
      </c>
      <c r="AB42" s="129">
        <f t="shared" si="79"/>
        <v>0</v>
      </c>
      <c r="AC42" s="45">
        <f t="shared" si="80"/>
        <v>0</v>
      </c>
      <c r="AD42" s="130">
        <f t="shared" si="81"/>
        <v>0</v>
      </c>
      <c r="AF42" s="108"/>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v>1</v>
      </c>
      <c r="BS42" s="42">
        <v>1</v>
      </c>
      <c r="BT42" s="42"/>
      <c r="BU42" s="42"/>
      <c r="BV42" s="42"/>
      <c r="BW42" s="42"/>
      <c r="BX42" s="42"/>
      <c r="BY42" s="42"/>
      <c r="BZ42" s="42"/>
      <c r="CA42" s="42"/>
      <c r="CB42" s="42"/>
      <c r="CC42" s="42"/>
      <c r="CD42" s="42"/>
      <c r="CE42" s="42">
        <v>1</v>
      </c>
      <c r="CF42" s="42">
        <v>1</v>
      </c>
      <c r="CG42" s="108"/>
      <c r="CH42" s="42"/>
      <c r="CI42" s="42"/>
      <c r="CJ42" s="42"/>
      <c r="CK42" s="42"/>
      <c r="CL42" s="42">
        <v>1</v>
      </c>
      <c r="CM42" s="42"/>
      <c r="CN42" s="166">
        <v>1</v>
      </c>
    </row>
    <row r="43" spans="1:92">
      <c r="A43" s="43" t="s">
        <v>75</v>
      </c>
      <c r="B43" s="87">
        <v>1</v>
      </c>
      <c r="C43" s="87">
        <v>25</v>
      </c>
      <c r="D43" s="39">
        <v>0</v>
      </c>
      <c r="E43" s="39">
        <f>IFERROR(SUMPRODUCT($C43,$B43,E$4),"n/a")</f>
        <v>25</v>
      </c>
      <c r="F43" s="39">
        <f>IFERROR(SUMPRODUCT($C43,$B43,F$4),"n/a")</f>
        <v>500</v>
      </c>
      <c r="G43" s="49"/>
      <c r="H43" s="49"/>
      <c r="I43" s="49">
        <f>C43</f>
        <v>25</v>
      </c>
      <c r="N43" s="13">
        <v>1</v>
      </c>
      <c r="T43" s="40"/>
      <c r="U43" s="41"/>
      <c r="V43" s="41"/>
      <c r="W43" s="41"/>
      <c r="X43" s="41"/>
      <c r="Y43" s="129">
        <f t="shared" si="78"/>
        <v>10562.5</v>
      </c>
      <c r="Z43" s="45">
        <f>SUMPRODUCT($U$4:$W$4,$U43:$W43)</f>
        <v>0</v>
      </c>
      <c r="AA43" s="152">
        <f t="shared" si="54"/>
        <v>10562.5</v>
      </c>
      <c r="AB43" s="129">
        <f t="shared" si="79"/>
        <v>3520.8333333333335</v>
      </c>
      <c r="AC43" s="45">
        <f t="shared" si="80"/>
        <v>3520.8333333333335</v>
      </c>
      <c r="AD43" s="130">
        <f t="shared" si="81"/>
        <v>3520.8333333333335</v>
      </c>
      <c r="AE43" s="42"/>
      <c r="AF43" s="167"/>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c r="BE43" s="168"/>
      <c r="BF43" s="168"/>
      <c r="BG43" s="168"/>
      <c r="BH43" s="168"/>
      <c r="BI43" s="168"/>
      <c r="BJ43" s="168"/>
      <c r="BK43" s="168"/>
      <c r="BL43" s="168"/>
      <c r="BM43" s="168"/>
      <c r="BN43" s="168"/>
      <c r="BO43" s="168"/>
      <c r="BP43" s="168"/>
      <c r="BQ43" s="168"/>
      <c r="BR43" s="168"/>
      <c r="BS43" s="168"/>
      <c r="BT43" s="168"/>
      <c r="BU43" s="168"/>
      <c r="BV43" s="168"/>
      <c r="BW43" s="168"/>
      <c r="BX43" s="168"/>
      <c r="BY43" s="168"/>
      <c r="BZ43" s="168"/>
      <c r="CA43" s="168"/>
      <c r="CB43" s="168"/>
      <c r="CC43" s="168"/>
      <c r="CD43" s="168"/>
      <c r="CE43" s="168"/>
      <c r="CF43" s="168">
        <v>1</v>
      </c>
      <c r="CG43" s="167"/>
      <c r="CH43" s="168"/>
      <c r="CI43" s="168"/>
      <c r="CJ43" s="168">
        <v>1</v>
      </c>
      <c r="CK43" s="168"/>
      <c r="CL43" s="168"/>
      <c r="CM43" s="168"/>
      <c r="CN43" s="169">
        <v>1</v>
      </c>
    </row>
    <row r="44" spans="1:92" s="52" customFormat="1">
      <c r="A44" s="51" t="s">
        <v>76</v>
      </c>
      <c r="D44" s="53">
        <f t="shared" ref="D44:S44" si="82">_xlfn.AGGREGATE(9,3,D7:D43)</f>
        <v>0</v>
      </c>
      <c r="E44" s="53">
        <f t="shared" si="82"/>
        <v>150</v>
      </c>
      <c r="F44" s="53">
        <f t="shared" si="82"/>
        <v>3000</v>
      </c>
      <c r="G44" s="53">
        <f t="shared" si="82"/>
        <v>14</v>
      </c>
      <c r="H44" s="53">
        <f t="shared" si="82"/>
        <v>4650</v>
      </c>
      <c r="I44" s="53">
        <f t="shared" si="82"/>
        <v>635</v>
      </c>
      <c r="J44" s="53">
        <f t="shared" si="82"/>
        <v>1500</v>
      </c>
      <c r="K44" s="53">
        <f t="shared" si="82"/>
        <v>36</v>
      </c>
      <c r="L44" s="53">
        <f t="shared" si="82"/>
        <v>24</v>
      </c>
      <c r="M44" s="53">
        <f t="shared" si="82"/>
        <v>2</v>
      </c>
      <c r="N44" s="53">
        <f t="shared" si="82"/>
        <v>11</v>
      </c>
      <c r="O44" s="53">
        <f t="shared" si="82"/>
        <v>3</v>
      </c>
      <c r="P44" s="53">
        <f t="shared" si="82"/>
        <v>30</v>
      </c>
      <c r="Q44" s="53">
        <f t="shared" si="82"/>
        <v>0</v>
      </c>
      <c r="R44" s="53">
        <f t="shared" si="82"/>
        <v>0</v>
      </c>
      <c r="S44" s="53">
        <f t="shared" si="82"/>
        <v>14350</v>
      </c>
      <c r="T44" s="54"/>
      <c r="U44" s="53">
        <f>_xlfn.AGGREGATE(9,3,U7:U43)</f>
        <v>3</v>
      </c>
      <c r="V44" s="53">
        <f>_xlfn.AGGREGATE(9,3,V7:V43)</f>
        <v>0.35000000000000003</v>
      </c>
      <c r="W44" s="53">
        <f>_xlfn.AGGREGATE(9,3,W7:W43)</f>
        <v>0</v>
      </c>
      <c r="X44" s="55"/>
      <c r="Y44" s="131"/>
      <c r="Z44" s="56"/>
      <c r="AA44" s="153"/>
      <c r="AB44" s="131"/>
      <c r="AC44" s="56"/>
      <c r="AD44" s="132"/>
      <c r="AE44" s="47"/>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row>
    <row r="45" spans="1:92" s="52" customFormat="1" ht="13.5" thickBot="1">
      <c r="A45" s="58" t="s">
        <v>77</v>
      </c>
      <c r="D45" s="59">
        <f t="shared" ref="D45:S45" si="83">_xlfn.AGGREGATE(9,3,D7:D43)*D$4</f>
        <v>0</v>
      </c>
      <c r="E45" s="59">
        <f t="shared" si="83"/>
        <v>150</v>
      </c>
      <c r="F45" s="59">
        <f t="shared" si="83"/>
        <v>60000</v>
      </c>
      <c r="G45" s="59">
        <f t="shared" si="83"/>
        <v>2800</v>
      </c>
      <c r="H45" s="59">
        <f t="shared" si="83"/>
        <v>3022.5</v>
      </c>
      <c r="I45" s="59">
        <f t="shared" si="83"/>
        <v>952.5</v>
      </c>
      <c r="J45" s="59">
        <f t="shared" si="83"/>
        <v>1500</v>
      </c>
      <c r="K45" s="59">
        <f t="shared" si="83"/>
        <v>54000</v>
      </c>
      <c r="L45" s="59">
        <f t="shared" si="83"/>
        <v>1800</v>
      </c>
      <c r="M45" s="59">
        <f t="shared" si="83"/>
        <v>9000</v>
      </c>
      <c r="N45" s="59">
        <f t="shared" si="83"/>
        <v>5500</v>
      </c>
      <c r="O45" s="59">
        <f t="shared" si="83"/>
        <v>2400</v>
      </c>
      <c r="P45" s="59">
        <f t="shared" si="83"/>
        <v>6000</v>
      </c>
      <c r="Q45" s="59">
        <f t="shared" si="83"/>
        <v>0</v>
      </c>
      <c r="R45" s="59">
        <f t="shared" si="83"/>
        <v>0</v>
      </c>
      <c r="S45" s="59">
        <f t="shared" si="83"/>
        <v>14350</v>
      </c>
      <c r="T45" s="54"/>
      <c r="U45" s="59">
        <f>_xlfn.AGGREGATE(9,3,U7:U43)*U$4</f>
        <v>279552</v>
      </c>
      <c r="V45" s="59">
        <f>_xlfn.AGGREGATE(9,3,V7:V43)*V$4</f>
        <v>36750</v>
      </c>
      <c r="W45" s="59">
        <f>_xlfn.AGGREGATE(9,3,W7:W43)*W$4</f>
        <v>0</v>
      </c>
      <c r="X45" s="55"/>
      <c r="Y45" s="133">
        <f>_xlfn.AGGREGATE(9,3,Y7:Y43)</f>
        <v>161475</v>
      </c>
      <c r="Z45" s="60">
        <f>_xlfn.AGGREGATE(9,3,Z7:Z43)</f>
        <v>316302</v>
      </c>
      <c r="AA45" s="134">
        <f>_xlfn.AGGREGATE(9,3,AA7:AA43)</f>
        <v>477777</v>
      </c>
      <c r="AB45" s="133">
        <f t="shared" ref="AB45:AD45" si="84">_xlfn.AGGREGATE(9,3,AB7:AB43)</f>
        <v>208460.66666666669</v>
      </c>
      <c r="AC45" s="60">
        <f t="shared" si="84"/>
        <v>134658.16666666666</v>
      </c>
      <c r="AD45" s="134">
        <f t="shared" si="84"/>
        <v>134658.16666666666</v>
      </c>
      <c r="AE45" s="57"/>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row>
    <row r="46" spans="1:92" s="62" customFormat="1" ht="9" customHeight="1">
      <c r="A46" s="61"/>
      <c r="T46" s="63"/>
      <c r="U46" s="64"/>
      <c r="V46" s="64"/>
      <c r="W46" s="64"/>
      <c r="X46" s="64"/>
      <c r="Y46" s="135"/>
      <c r="Z46" s="45"/>
      <c r="AA46" s="136"/>
      <c r="AB46" s="135"/>
      <c r="AD46" s="136"/>
      <c r="AE46" s="13"/>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row>
    <row r="47" spans="1:92" ht="24" customHeight="1">
      <c r="A47" s="89" t="s">
        <v>78</v>
      </c>
      <c r="B47" s="90"/>
      <c r="C47" s="90"/>
      <c r="D47" s="88"/>
      <c r="E47" s="88"/>
      <c r="F47" s="88"/>
      <c r="G47" s="88"/>
      <c r="H47" s="88"/>
      <c r="I47" s="88"/>
      <c r="J47" s="88"/>
      <c r="K47" s="88"/>
      <c r="L47" s="88"/>
      <c r="M47" s="88"/>
      <c r="N47" s="88"/>
      <c r="O47" s="88"/>
      <c r="P47" s="88"/>
      <c r="Q47" s="88"/>
      <c r="R47" s="88"/>
      <c r="S47" s="88"/>
      <c r="T47" s="37"/>
      <c r="U47" s="88"/>
      <c r="V47" s="88"/>
      <c r="W47" s="88"/>
      <c r="X47" s="38"/>
      <c r="Y47" s="122"/>
      <c r="Z47" s="123"/>
      <c r="AA47" s="124"/>
      <c r="AB47" s="122"/>
      <c r="AC47" s="123"/>
      <c r="AD47" s="124"/>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row>
    <row r="48" spans="1:92">
      <c r="A48" s="65" t="s">
        <v>79</v>
      </c>
      <c r="D48" s="66">
        <f>D45*0.18</f>
        <v>0</v>
      </c>
      <c r="E48" s="66">
        <f>E45*0.18</f>
        <v>27</v>
      </c>
      <c r="F48" s="66">
        <f>F45*0.18</f>
        <v>10800</v>
      </c>
      <c r="G48" s="66">
        <f t="shared" ref="G48" si="85">G45*0.18</f>
        <v>504</v>
      </c>
      <c r="H48" s="66">
        <f>H45*0.18</f>
        <v>544.04999999999995</v>
      </c>
      <c r="I48" s="66">
        <f t="shared" ref="I48:W48" si="86">I45*0.18</f>
        <v>171.45</v>
      </c>
      <c r="J48" s="66">
        <f t="shared" si="86"/>
        <v>270</v>
      </c>
      <c r="K48" s="66">
        <f t="shared" si="86"/>
        <v>9720</v>
      </c>
      <c r="L48" s="66">
        <f t="shared" si="86"/>
        <v>324</v>
      </c>
      <c r="M48" s="66">
        <f t="shared" si="86"/>
        <v>1620</v>
      </c>
      <c r="N48" s="66">
        <f t="shared" si="86"/>
        <v>990</v>
      </c>
      <c r="O48" s="66">
        <f t="shared" si="86"/>
        <v>432</v>
      </c>
      <c r="P48" s="66">
        <f t="shared" si="86"/>
        <v>1080</v>
      </c>
      <c r="Q48" s="66">
        <f t="shared" si="86"/>
        <v>0</v>
      </c>
      <c r="R48" s="66">
        <f t="shared" si="86"/>
        <v>0</v>
      </c>
      <c r="S48" s="66">
        <f t="shared" si="86"/>
        <v>2583</v>
      </c>
      <c r="T48" s="66"/>
      <c r="U48" s="66">
        <f t="shared" si="86"/>
        <v>50319.360000000001</v>
      </c>
      <c r="V48" s="66">
        <f t="shared" si="86"/>
        <v>6615</v>
      </c>
      <c r="W48" s="66">
        <f t="shared" si="86"/>
        <v>0</v>
      </c>
      <c r="X48" s="41"/>
      <c r="Y48" s="154">
        <f>SUM(D48:S48)</f>
        <v>29065.5</v>
      </c>
      <c r="Z48" s="67">
        <f>SUM(U48:W48)</f>
        <v>56934.36</v>
      </c>
      <c r="AA48" s="152">
        <f>Y48+Z48</f>
        <v>85999.86</v>
      </c>
      <c r="AB48" s="137">
        <f>AB45*0.18</f>
        <v>37522.920000000006</v>
      </c>
      <c r="AC48" s="66">
        <f t="shared" ref="AC48:AD48" si="87">AC45*0.18</f>
        <v>24238.469999999998</v>
      </c>
      <c r="AD48" s="138">
        <f t="shared" si="87"/>
        <v>24238.469999999998</v>
      </c>
      <c r="AE48" s="47"/>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row>
    <row r="49" spans="1:92" s="52" customFormat="1" ht="13.5" thickBot="1">
      <c r="A49" s="58" t="s">
        <v>77</v>
      </c>
      <c r="D49" s="59">
        <f t="shared" ref="D49" si="88">D48</f>
        <v>0</v>
      </c>
      <c r="E49" s="59">
        <f t="shared" ref="E49" si="89">E48</f>
        <v>27</v>
      </c>
      <c r="F49" s="59">
        <f t="shared" ref="F49" si="90">F48</f>
        <v>10800</v>
      </c>
      <c r="G49" s="59">
        <f t="shared" ref="G49" si="91">G48</f>
        <v>504</v>
      </c>
      <c r="H49" s="59">
        <f t="shared" ref="H49" si="92">H48</f>
        <v>544.04999999999995</v>
      </c>
      <c r="I49" s="59">
        <f t="shared" ref="I49" si="93">I48</f>
        <v>171.45</v>
      </c>
      <c r="J49" s="59">
        <f t="shared" ref="J49" si="94">J48</f>
        <v>270</v>
      </c>
      <c r="K49" s="59">
        <f t="shared" ref="K49" si="95">K48</f>
        <v>9720</v>
      </c>
      <c r="L49" s="59">
        <f t="shared" ref="L49" si="96">L48</f>
        <v>324</v>
      </c>
      <c r="M49" s="59">
        <f t="shared" ref="M49" si="97">M48</f>
        <v>1620</v>
      </c>
      <c r="N49" s="59">
        <f t="shared" ref="N49" si="98">N48</f>
        <v>990</v>
      </c>
      <c r="O49" s="59">
        <f t="shared" ref="O49" si="99">O48</f>
        <v>432</v>
      </c>
      <c r="P49" s="59">
        <f t="shared" ref="P49" si="100">P48</f>
        <v>1080</v>
      </c>
      <c r="Q49" s="59">
        <f t="shared" ref="Q49" si="101">Q48</f>
        <v>0</v>
      </c>
      <c r="R49" s="59">
        <f t="shared" ref="R49" si="102">R48</f>
        <v>0</v>
      </c>
      <c r="S49" s="59">
        <f t="shared" ref="S49" si="103">S48</f>
        <v>2583</v>
      </c>
      <c r="T49" s="54"/>
      <c r="U49" s="59">
        <f>_xlfn.AGGREGATE(9,3,U48:U48)</f>
        <v>50319.360000000001</v>
      </c>
      <c r="V49" s="59">
        <f>_xlfn.AGGREGATE(9,3,V48:V48)</f>
        <v>6615</v>
      </c>
      <c r="W49" s="59">
        <f>_xlfn.AGGREGATE(9,3,W48:W48)</f>
        <v>0</v>
      </c>
      <c r="X49" s="55"/>
      <c r="Y49" s="155">
        <f>_xlfn.AGGREGATE(9,3,Y48:Y48)</f>
        <v>29065.5</v>
      </c>
      <c r="Z49" s="68">
        <f>_xlfn.AGGREGATE(9,3,Z48:Z48)</f>
        <v>56934.36</v>
      </c>
      <c r="AA49" s="156">
        <f>_xlfn.AGGREGATE(9,3,AA48:AA48)</f>
        <v>85999.86</v>
      </c>
      <c r="AB49" s="139">
        <f t="shared" ref="AB49:AD49" si="104">_xlfn.AGGREGATE(9,3,AB48:AB48)</f>
        <v>37522.920000000006</v>
      </c>
      <c r="AC49" s="59">
        <f t="shared" si="104"/>
        <v>24238.469999999998</v>
      </c>
      <c r="AD49" s="140">
        <f t="shared" si="104"/>
        <v>24238.469999999998</v>
      </c>
      <c r="AE49" s="57"/>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row>
    <row r="50" spans="1:92" s="62" customFormat="1" ht="9" customHeight="1">
      <c r="A50" s="63"/>
      <c r="G50" s="69"/>
      <c r="H50" s="69"/>
      <c r="I50" s="69"/>
      <c r="T50" s="63"/>
      <c r="U50" s="64"/>
      <c r="V50" s="64"/>
      <c r="W50" s="64"/>
      <c r="X50" s="64"/>
      <c r="Y50" s="141"/>
      <c r="Z50" s="70"/>
      <c r="AA50" s="143"/>
      <c r="AB50" s="141"/>
      <c r="AC50" s="142"/>
      <c r="AD50" s="143"/>
      <c r="AE50" s="13"/>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row>
    <row r="51" spans="1:92" s="62" customFormat="1" ht="18" customHeight="1" thickBot="1">
      <c r="A51" s="71" t="s">
        <v>80</v>
      </c>
      <c r="B51" s="72"/>
      <c r="C51" s="72"/>
      <c r="D51" s="73">
        <f>D45+D49</f>
        <v>0</v>
      </c>
      <c r="E51" s="73">
        <f>E45+E49</f>
        <v>177</v>
      </c>
      <c r="F51" s="73">
        <f>F45+F49</f>
        <v>70800</v>
      </c>
      <c r="G51" s="73">
        <f t="shared" ref="G51:W51" si="105">G45+G49</f>
        <v>3304</v>
      </c>
      <c r="H51" s="73">
        <f t="shared" si="105"/>
        <v>3566.55</v>
      </c>
      <c r="I51" s="73">
        <f t="shared" si="105"/>
        <v>1123.95</v>
      </c>
      <c r="J51" s="73">
        <f t="shared" si="105"/>
        <v>1770</v>
      </c>
      <c r="K51" s="73">
        <f t="shared" si="105"/>
        <v>63720</v>
      </c>
      <c r="L51" s="73">
        <f t="shared" si="105"/>
        <v>2124</v>
      </c>
      <c r="M51" s="73">
        <f t="shared" si="105"/>
        <v>10620</v>
      </c>
      <c r="N51" s="73">
        <f t="shared" si="105"/>
        <v>6490</v>
      </c>
      <c r="O51" s="73">
        <f t="shared" si="105"/>
        <v>2832</v>
      </c>
      <c r="P51" s="73">
        <f t="shared" si="105"/>
        <v>7080</v>
      </c>
      <c r="Q51" s="73">
        <f t="shared" si="105"/>
        <v>0</v>
      </c>
      <c r="R51" s="73">
        <f t="shared" si="105"/>
        <v>0</v>
      </c>
      <c r="S51" s="73">
        <f t="shared" si="105"/>
        <v>16933</v>
      </c>
      <c r="T51" s="73"/>
      <c r="U51" s="73">
        <f t="shared" si="105"/>
        <v>329871.35999999999</v>
      </c>
      <c r="V51" s="73">
        <f t="shared" si="105"/>
        <v>43365</v>
      </c>
      <c r="W51" s="73">
        <f t="shared" si="105"/>
        <v>0</v>
      </c>
      <c r="X51" s="74"/>
      <c r="Y51" s="144">
        <f>_xlfn.AGGREGATE(9,3,Y7:Y49)</f>
        <v>190540.5</v>
      </c>
      <c r="Z51" s="145">
        <f>_xlfn.AGGREGATE(9,3,Z7:Z49)</f>
        <v>373236.36</v>
      </c>
      <c r="AA51" s="146">
        <f>_xlfn.AGGREGATE(9,3,AA7:AA49)</f>
        <v>563776.86</v>
      </c>
      <c r="AB51" s="144">
        <f t="shared" ref="AB51:AD51" si="106">_xlfn.AGGREGATE(9,3,AB7:AB49)</f>
        <v>245983.5866666667</v>
      </c>
      <c r="AC51" s="145">
        <f t="shared" si="106"/>
        <v>158896.63666666666</v>
      </c>
      <c r="AD51" s="146">
        <f t="shared" si="106"/>
        <v>158896.63666666666</v>
      </c>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row>
    <row r="52" spans="1:92" s="62" customFormat="1" ht="9" customHeight="1">
      <c r="A52" s="63"/>
      <c r="D52" s="75"/>
      <c r="E52" s="75"/>
      <c r="F52" s="75"/>
      <c r="G52" s="76"/>
      <c r="H52" s="76"/>
      <c r="I52" s="76"/>
      <c r="J52" s="75"/>
      <c r="K52" s="75"/>
      <c r="L52" s="75"/>
      <c r="M52" s="75"/>
      <c r="N52" s="75"/>
      <c r="O52" s="75"/>
      <c r="P52" s="75"/>
      <c r="Q52" s="75"/>
      <c r="R52" s="75"/>
      <c r="S52" s="75"/>
      <c r="T52" s="63"/>
      <c r="U52" s="64"/>
      <c r="V52" s="64"/>
      <c r="W52" s="64"/>
      <c r="X52" s="64"/>
      <c r="Y52" s="77"/>
      <c r="Z52" s="77"/>
      <c r="AA52" s="77"/>
      <c r="AB52" s="77"/>
      <c r="AC52" s="77"/>
      <c r="AD52" s="77"/>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row>
    <row r="56" spans="1:92">
      <c r="AA56" s="109"/>
    </row>
    <row r="129" spans="1:26">
      <c r="Z129" s="81"/>
    </row>
    <row r="136" spans="1:26" ht="15.75">
      <c r="A136" s="82"/>
      <c r="T136" s="78"/>
      <c r="U136" s="83"/>
      <c r="V136" s="83"/>
      <c r="W136" s="83"/>
    </row>
    <row r="137" spans="1:26">
      <c r="A137" s="82"/>
      <c r="T137" s="78"/>
      <c r="U137" s="80"/>
      <c r="V137" s="80"/>
      <c r="W137" s="80"/>
      <c r="X137" s="80"/>
    </row>
    <row r="146" spans="1:24">
      <c r="A146" s="84"/>
      <c r="T146" s="78"/>
      <c r="U146" s="85"/>
      <c r="V146" s="85"/>
      <c r="W146" s="85"/>
      <c r="X146" s="79"/>
    </row>
    <row r="147" spans="1:24">
      <c r="A147" s="84"/>
      <c r="T147" s="78"/>
      <c r="U147" s="85"/>
      <c r="V147" s="85"/>
      <c r="W147" s="85"/>
      <c r="X147" s="79"/>
    </row>
    <row r="148" spans="1:24">
      <c r="A148" s="84"/>
      <c r="T148" s="78"/>
      <c r="U148" s="85"/>
      <c r="V148" s="85"/>
      <c r="W148" s="85"/>
      <c r="X148" s="79"/>
    </row>
    <row r="149" spans="1:24">
      <c r="A149" s="84"/>
      <c r="T149" s="78"/>
      <c r="U149" s="85"/>
      <c r="V149" s="85"/>
      <c r="W149" s="85"/>
      <c r="X149" s="79"/>
    </row>
    <row r="150" spans="1:24">
      <c r="A150" s="84"/>
      <c r="T150" s="78"/>
      <c r="U150" s="85"/>
      <c r="V150" s="85"/>
      <c r="W150" s="85"/>
      <c r="X150" s="79"/>
    </row>
  </sheetData>
  <mergeCells count="2">
    <mergeCell ref="A2:A3"/>
    <mergeCell ref="T2:T3"/>
  </mergeCells>
  <phoneticPr fontId="28" type="noConversion"/>
  <conditionalFormatting sqref="AE41:CF43 AE7:CF7 AF48:CF50 AE14:AE15 AE13:CF13 AF14:CF17 AE11:CF11 AE9:CN9 AE25:CF33 AE38:CN39 AF41:CF46 AE35:CN36">
    <cfRule type="cellIs" dxfId="26" priority="41" operator="greaterThan">
      <formula>0</formula>
    </cfRule>
  </conditionalFormatting>
  <conditionalFormatting sqref="AE16:AE17">
    <cfRule type="cellIs" dxfId="25" priority="32" operator="greaterThan">
      <formula>0</formula>
    </cfRule>
  </conditionalFormatting>
  <conditionalFormatting sqref="AE8:CF8">
    <cfRule type="cellIs" dxfId="24" priority="29" operator="greaterThan">
      <formula>0</formula>
    </cfRule>
  </conditionalFormatting>
  <conditionalFormatting sqref="AE12:CF12">
    <cfRule type="cellIs" dxfId="23" priority="24" operator="greaterThan">
      <formula>0</formula>
    </cfRule>
  </conditionalFormatting>
  <conditionalFormatting sqref="AE23:CF23">
    <cfRule type="cellIs" dxfId="22" priority="23" operator="greaterThan">
      <formula>0</formula>
    </cfRule>
  </conditionalFormatting>
  <conditionalFormatting sqref="AE34:CF34">
    <cfRule type="cellIs" dxfId="21" priority="22" operator="greaterThan">
      <formula>0</formula>
    </cfRule>
  </conditionalFormatting>
  <conditionalFormatting sqref="AE37:CF37">
    <cfRule type="cellIs" dxfId="20" priority="21" operator="greaterThan">
      <formula>0</formula>
    </cfRule>
  </conditionalFormatting>
  <conditionalFormatting sqref="AE18:CF18">
    <cfRule type="cellIs" dxfId="19" priority="20" operator="greaterThan">
      <formula>0</formula>
    </cfRule>
  </conditionalFormatting>
  <conditionalFormatting sqref="AE40:CF40">
    <cfRule type="cellIs" dxfId="18" priority="19" operator="greaterThan">
      <formula>0</formula>
    </cfRule>
  </conditionalFormatting>
  <conditionalFormatting sqref="AE24:CF24">
    <cfRule type="cellIs" dxfId="17" priority="18" operator="greaterThan">
      <formula>0</formula>
    </cfRule>
  </conditionalFormatting>
  <conditionalFormatting sqref="AE10:CF10">
    <cfRule type="cellIs" dxfId="16" priority="17" operator="greaterThan">
      <formula>0</formula>
    </cfRule>
  </conditionalFormatting>
  <conditionalFormatting sqref="CG7:CN7 CG25:CN33 CG48:CN50 CG13:CN17 CG11:CN11 CG41:CN46">
    <cfRule type="cellIs" dxfId="15" priority="16" operator="greaterThan">
      <formula>0</formula>
    </cfRule>
  </conditionalFormatting>
  <conditionalFormatting sqref="CG8:CN8">
    <cfRule type="cellIs" dxfId="14" priority="15" operator="greaterThan">
      <formula>0</formula>
    </cfRule>
  </conditionalFormatting>
  <conditionalFormatting sqref="CG12:CN12">
    <cfRule type="cellIs" dxfId="13" priority="14" operator="greaterThan">
      <formula>0</formula>
    </cfRule>
  </conditionalFormatting>
  <conditionalFormatting sqref="CG23:CN23">
    <cfRule type="cellIs" dxfId="12" priority="13" operator="greaterThan">
      <formula>0</formula>
    </cfRule>
  </conditionalFormatting>
  <conditionalFormatting sqref="CG34:CN34">
    <cfRule type="cellIs" dxfId="11" priority="12" operator="greaterThan">
      <formula>0</formula>
    </cfRule>
  </conditionalFormatting>
  <conditionalFormatting sqref="CG37:CN37">
    <cfRule type="cellIs" dxfId="10" priority="11" operator="greaterThan">
      <formula>0</formula>
    </cfRule>
  </conditionalFormatting>
  <conditionalFormatting sqref="CG18:CN18">
    <cfRule type="cellIs" dxfId="9" priority="10" operator="greaterThan">
      <formula>0</formula>
    </cfRule>
  </conditionalFormatting>
  <conditionalFormatting sqref="CG40:CN40">
    <cfRule type="cellIs" dxfId="8" priority="9" operator="greaterThan">
      <formula>0</formula>
    </cfRule>
  </conditionalFormatting>
  <conditionalFormatting sqref="CG24:CN24">
    <cfRule type="cellIs" dxfId="7" priority="8" operator="greaterThan">
      <formula>0</formula>
    </cfRule>
  </conditionalFormatting>
  <conditionalFormatting sqref="CG10:CN10">
    <cfRule type="cellIs" dxfId="6" priority="7" operator="greaterThan">
      <formula>0</formula>
    </cfRule>
  </conditionalFormatting>
  <conditionalFormatting sqref="AE22:CF22 AE20:CN20">
    <cfRule type="cellIs" dxfId="5" priority="6" operator="greaterThan">
      <formula>0</formula>
    </cfRule>
  </conditionalFormatting>
  <conditionalFormatting sqref="AE19:CF19">
    <cfRule type="cellIs" dxfId="4" priority="5" operator="greaterThan">
      <formula>0</formula>
    </cfRule>
  </conditionalFormatting>
  <conditionalFormatting sqref="AE21:CF21">
    <cfRule type="cellIs" dxfId="3" priority="4" operator="greaterThan">
      <formula>0</formula>
    </cfRule>
  </conditionalFormatting>
  <conditionalFormatting sqref="CG22:CN22">
    <cfRule type="cellIs" dxfId="2" priority="3" operator="greaterThan">
      <formula>0</formula>
    </cfRule>
  </conditionalFormatting>
  <conditionalFormatting sqref="CG19:CN19">
    <cfRule type="cellIs" dxfId="1" priority="2" operator="greaterThan">
      <formula>0</formula>
    </cfRule>
  </conditionalFormatting>
  <conditionalFormatting sqref="CG21:CN21">
    <cfRule type="cellIs" dxfId="0" priority="1" operator="greaterThan">
      <formula>0</formula>
    </cfRule>
  </conditionalFormatting>
  <pageMargins left="0.7" right="0.7" top="0.75" bottom="0.75" header="0.3" footer="0.3"/>
  <pageSetup paperSize="119" scale="6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C32D0-33C5-4EE4-A4C4-E6729DCA4595}">
  <dimension ref="A1:A20"/>
  <sheetViews>
    <sheetView tabSelected="1" workbookViewId="0">
      <selection activeCell="A11" sqref="A11"/>
    </sheetView>
  </sheetViews>
  <sheetFormatPr defaultRowHeight="14.25"/>
  <cols>
    <col min="1" max="1" width="57.75" customWidth="1"/>
  </cols>
  <sheetData>
    <row r="1" spans="1:1" ht="34.5">
      <c r="A1" s="171" t="s">
        <v>81</v>
      </c>
    </row>
    <row r="2" spans="1:1" ht="15">
      <c r="A2" s="102"/>
    </row>
    <row r="3" spans="1:1" ht="60">
      <c r="A3" s="170" t="s">
        <v>82</v>
      </c>
    </row>
    <row r="4" spans="1:1" ht="15">
      <c r="A4" s="103"/>
    </row>
    <row r="5" spans="1:1" ht="75">
      <c r="A5" s="170" t="s">
        <v>83</v>
      </c>
    </row>
    <row r="6" spans="1:1" ht="15">
      <c r="A6" s="170"/>
    </row>
    <row r="7" spans="1:1" ht="90">
      <c r="A7" s="170" t="s">
        <v>84</v>
      </c>
    </row>
    <row r="8" spans="1:1" ht="15">
      <c r="A8" s="170"/>
    </row>
    <row r="9" spans="1:1" ht="15">
      <c r="A9" s="170" t="s">
        <v>85</v>
      </c>
    </row>
    <row r="10" spans="1:1" ht="15">
      <c r="A10" s="102"/>
    </row>
    <row r="11" spans="1:1" ht="15">
      <c r="A11" s="102"/>
    </row>
    <row r="12" spans="1:1" ht="15">
      <c r="A12" s="102"/>
    </row>
    <row r="13" spans="1:1" ht="15">
      <c r="A13" s="102"/>
    </row>
    <row r="14" spans="1:1" ht="15">
      <c r="A14" s="104"/>
    </row>
    <row r="15" spans="1:1" ht="15">
      <c r="A15" s="104"/>
    </row>
    <row r="16" spans="1:1" ht="15">
      <c r="A16" s="102"/>
    </row>
    <row r="17" spans="1:1" ht="15">
      <c r="A17" s="102"/>
    </row>
    <row r="18" spans="1:1" ht="15">
      <c r="A18" s="102"/>
    </row>
    <row r="19" spans="1:1" ht="15">
      <c r="A19" s="102"/>
    </row>
    <row r="20" spans="1:1" ht="15">
      <c r="A20" s="102"/>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32306c2-3d99-4269-bc6a-76661bcf04fd">
      <Terms xmlns="http://schemas.microsoft.com/office/infopath/2007/PartnerControls"/>
    </lcf76f155ced4ddcb4097134ff3c332f>
    <TaxCatchAll xmlns="c9f8e6ca-4138-4218-8892-154379d78573" xsi:nil="true"/>
    <SharedWithUsers xmlns="c9f8e6ca-4138-4218-8892-154379d78573">
      <UserInfo>
        <DisplayName>Peter Whitelaw</DisplayName>
        <AccountId>189</AccountId>
        <AccountType/>
      </UserInfo>
      <UserInfo>
        <DisplayName>Alex Boston</DisplayName>
        <AccountId>14</AccountId>
        <AccountType/>
      </UserInfo>
      <UserInfo>
        <DisplayName>Leith Blachford</DisplayName>
        <AccountId>579</AccountId>
        <AccountType/>
      </UserInfo>
      <UserInfo>
        <DisplayName>Rebekah Parker</DisplayName>
        <AccountId>747</AccountId>
        <AccountType/>
      </UserInfo>
    </SharedWithUsers>
    <image xmlns="332306c2-3d99-4269-bc6a-76661bcf04f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EF2809F356E241991AC8A6B873D570" ma:contentTypeVersion="19" ma:contentTypeDescription="Create a new document." ma:contentTypeScope="" ma:versionID="658348eef056cfb2b73483d4a55b017b">
  <xsd:schema xmlns:xsd="http://www.w3.org/2001/XMLSchema" xmlns:xs="http://www.w3.org/2001/XMLSchema" xmlns:p="http://schemas.microsoft.com/office/2006/metadata/properties" xmlns:ns2="c9f8e6ca-4138-4218-8892-154379d78573" xmlns:ns3="332306c2-3d99-4269-bc6a-76661bcf04fd" targetNamespace="http://schemas.microsoft.com/office/2006/metadata/properties" ma:root="true" ma:fieldsID="64b190bc151691d3d6f3a97a1134fb63" ns2:_="" ns3:_="">
    <xsd:import namespace="c9f8e6ca-4138-4218-8892-154379d78573"/>
    <xsd:import namespace="332306c2-3d99-4269-bc6a-76661bcf04f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ServiceOCR" minOccurs="0"/>
                <xsd:element ref="ns3:MediaLengthInSeconds" minOccurs="0"/>
                <xsd:element ref="ns3:lcf76f155ced4ddcb4097134ff3c332f" minOccurs="0"/>
                <xsd:element ref="ns2:TaxCatchAll" minOccurs="0"/>
                <xsd:element ref="ns3:imag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f8e6ca-4138-4218-8892-154379d7857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db28291-53b5-41d4-8d7f-5f01b011f0aa}" ma:internalName="TaxCatchAll" ma:showField="CatchAllData" ma:web="c9f8e6ca-4138-4218-8892-154379d785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32306c2-3d99-4269-bc6a-76661bcf04f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9aa0ad0-c4c5-4ed8-abb5-19e3095d9e3b"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76D6D9-5910-4E84-8C7D-4A723DB5B049}"/>
</file>

<file path=customXml/itemProps2.xml><?xml version="1.0" encoding="utf-8"?>
<ds:datastoreItem xmlns:ds="http://schemas.openxmlformats.org/officeDocument/2006/customXml" ds:itemID="{D619E0FA-83F2-41F0-82E1-EF2772BD55B6}"/>
</file>

<file path=customXml/itemProps3.xml><?xml version="1.0" encoding="utf-8"?>
<ds:datastoreItem xmlns:ds="http://schemas.openxmlformats.org/officeDocument/2006/customXml" ds:itemID="{0E489367-0FF8-4FBC-ABF7-6BE8DCB4C2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Leanne Sawatzky</dc:creator>
  <cp:keywords/>
  <dc:description/>
  <cp:lastModifiedBy/>
  <cp:revision/>
  <dcterms:created xsi:type="dcterms:W3CDTF">2015-06-11T22:44:24Z</dcterms:created>
  <dcterms:modified xsi:type="dcterms:W3CDTF">2024-05-30T00:18:50Z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0x010100EFEF2809F356E241991AC8A6B873D570</vt:lpwstr>
  </property>
  <property fmtid="{D5CDD505-2E9C-101B-9397-08002B2CF9AE}" pid="3" name="MediaServiceImageTags">
    <vt:lpwstr/>
  </property>
</Properties>
</file>